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כתב כמויות" sheetId="1" state="visible" r:id="rId1"/>
    <sheet xmlns:r="http://schemas.openxmlformats.org/officeDocument/2006/relationships" name="דפי מדידה" sheetId="2" state="visible" r:id="rId2"/>
    <sheet xmlns:r="http://schemas.openxmlformats.org/officeDocument/2006/relationships" name="השוואת הצעות" sheetId="3" state="visible" r:id="rId3"/>
    <sheet xmlns:r="http://schemas.openxmlformats.org/officeDocument/2006/relationships" name="הנחיות" sheetId="4" state="visible" r:id="rId4"/>
  </sheets>
  <definedNames>
    <definedName name="_xlnm.Print_Titles" localSheetId="0">'כתב כמויות'!$7:$7</definedName>
    <definedName name="_xlnm.Print_Area" localSheetId="0">'כתב כמויות'!$A$1:$F$145</definedName>
    <definedName name="_xlnm.Print_Titles" localSheetId="1">'דפי מדידה'!$1:$2</definedName>
    <definedName name="_xlnm.Print_Titles" localSheetId="2">'השוואת הצעות'!$6:$6</definedName>
    <definedName name="_xlnm.Print_Area" localSheetId="2">'השוואת הצעות'!$A$1:$S$85</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23">
    <font>
      <name val="Calibri"/>
      <charset val="1"/>
      <family val="2"/>
      <color theme="1"/>
      <sz val="11"/>
    </font>
    <font>
      <name val="Arial"/>
      <family val="0"/>
      <sz val="10"/>
    </font>
    <font>
      <name val="Arial"/>
      <family val="0"/>
      <sz val="10"/>
    </font>
    <font>
      <name val="Arial"/>
      <family val="0"/>
      <sz val="10"/>
    </font>
    <font>
      <name val="Arial"/>
      <charset val="1"/>
      <family val="0"/>
      <b val="1"/>
      <color rgb="FF1F3864"/>
      <sz val="16"/>
    </font>
    <font>
      <name val="Arial"/>
      <charset val="1"/>
      <family val="0"/>
      <b val="1"/>
      <color rgb="FFC00000"/>
      <sz val="12"/>
    </font>
    <font>
      <name val="Arial"/>
      <charset val="1"/>
      <family val="0"/>
      <b val="1"/>
      <color rgb="FF000000"/>
      <sz val="10"/>
    </font>
    <font>
      <name val="Arial"/>
      <charset val="1"/>
      <family val="0"/>
      <color rgb="FF000000"/>
      <sz val="10"/>
    </font>
    <font>
      <name val="Arial"/>
      <charset val="1"/>
      <family val="0"/>
      <i val="1"/>
      <color rgb="FF595959"/>
      <sz val="9"/>
    </font>
    <font>
      <name val="Arial"/>
      <charset val="1"/>
      <family val="0"/>
      <b val="1"/>
      <color rgb="FFFFFFFF"/>
      <sz val="10"/>
    </font>
    <font>
      <name val="Arial"/>
      <charset val="1"/>
      <family val="0"/>
      <b val="1"/>
      <color rgb="FF1F3864"/>
      <sz val="11"/>
    </font>
    <font>
      <name val="Arial"/>
      <charset val="1"/>
      <family val="0"/>
      <color rgb="FF0000FF"/>
      <sz val="10"/>
    </font>
    <font>
      <name val="Arial"/>
      <charset val="1"/>
      <family val="0"/>
      <color rgb="FF008000"/>
      <sz val="10"/>
    </font>
    <font>
      <name val="Arial"/>
      <charset val="1"/>
      <family val="0"/>
      <b val="1"/>
      <color rgb="FF0000FF"/>
      <sz val="10"/>
    </font>
    <font>
      <name val="Arial"/>
      <charset val="1"/>
      <family val="0"/>
      <b val="1"/>
      <color rgb="FFFFFFFF"/>
      <sz val="12"/>
    </font>
    <font>
      <name val="Arial"/>
      <charset val="1"/>
      <family val="0"/>
      <b val="1"/>
      <color rgb="FF000000"/>
      <sz val="11"/>
    </font>
    <font>
      <name val="Arial"/>
      <charset val="1"/>
      <family val="0"/>
      <b val="1"/>
      <color rgb="FF1F3864"/>
      <sz val="12"/>
    </font>
    <font>
      <name val="Arial"/>
      <charset val="1"/>
      <family val="0"/>
      <i val="1"/>
      <color rgb="FF808080"/>
      <sz val="8"/>
    </font>
    <font>
      <name val="Arial"/>
      <charset val="1"/>
      <family val="0"/>
      <b val="1"/>
      <color rgb="FF1F3864"/>
      <sz val="14"/>
    </font>
    <font>
      <name val="Arial"/>
      <charset val="1"/>
      <family val="0"/>
      <b val="1"/>
      <color rgb="FFC00000"/>
      <sz val="9"/>
    </font>
    <font>
      <name val="Arial"/>
      <charset val="1"/>
      <family val="0"/>
      <color rgb="FF000000"/>
      <sz val="9"/>
    </font>
    <font>
      <name val="Arial"/>
      <charset val="1"/>
      <family val="0"/>
      <color rgb="FF0000FF"/>
      <sz val="9"/>
    </font>
    <font>
      <name val="Arial"/>
      <charset val="1"/>
      <family val="0"/>
      <color rgb="FF808080"/>
      <sz val="8"/>
    </font>
  </fonts>
  <fills count="8">
    <fill>
      <patternFill/>
    </fill>
    <fill>
      <patternFill patternType="gray125"/>
    </fill>
    <fill>
      <patternFill patternType="solid">
        <fgColor rgb="FF1F3864"/>
        <bgColor rgb="FF333333"/>
      </patternFill>
    </fill>
    <fill>
      <patternFill patternType="solid">
        <fgColor rgb="FFD9E1F2"/>
        <bgColor rgb="FFE2EFDA"/>
      </patternFill>
    </fill>
    <fill>
      <patternFill patternType="solid">
        <fgColor rgb="FFFFF2CC"/>
        <bgColor rgb="FFFCE4D6"/>
      </patternFill>
    </fill>
    <fill>
      <patternFill patternType="solid">
        <fgColor rgb="FFEDEDED"/>
        <bgColor rgb="FFE2EFDA"/>
      </patternFill>
    </fill>
    <fill>
      <patternFill patternType="solid">
        <fgColor rgb="FFFCE4D6"/>
        <bgColor rgb="FFFFF2CC"/>
      </patternFill>
    </fill>
    <fill>
      <patternFill patternType="solid">
        <fgColor rgb="FFE2EFDA"/>
        <bgColor rgb="FFEDEDED"/>
      </patternFill>
    </fill>
  </fills>
  <borders count="8">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1F3864"/>
      </top>
      <bottom style="double">
        <color rgb="FF1F3864"/>
      </bottom>
      <diagonal/>
    </border>
    <border>
      <left style="thin">
        <color rgb="FFBFBFBF"/>
      </left>
      <right style="thin">
        <color rgb="FFBFBFBF"/>
      </right>
      <top style="medium">
        <color rgb="FF1F3864"/>
      </top>
      <bottom style="medium">
        <color rgb="FF1F3864"/>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46">
    <xf numFmtId="0" fontId="0" fillId="0" borderId="0" applyAlignment="1" pivotButton="0" quotePrefix="0" xfId="0">
      <alignment horizontal="general" vertical="bottom"/>
    </xf>
    <xf numFmtId="0" fontId="4" fillId="0" borderId="0" applyAlignment="1" pivotButton="0" quotePrefix="0" xfId="0">
      <alignment horizontal="right" vertical="center" readingOrder="2"/>
    </xf>
    <xf numFmtId="0" fontId="5" fillId="0" borderId="0" applyAlignment="1" pivotButton="0" quotePrefix="0" xfId="0">
      <alignment horizontal="right" vertical="center" readingOrder="2"/>
    </xf>
    <xf numFmtId="0" fontId="6" fillId="0" borderId="0" applyAlignment="1" pivotButton="0" quotePrefix="0" xfId="0">
      <alignment horizontal="right" vertical="center" readingOrder="2"/>
    </xf>
    <xf numFmtId="0" fontId="7" fillId="0" borderId="0" applyAlignment="1" pivotButton="0" quotePrefix="0" xfId="0">
      <alignment horizontal="right" vertical="center" readingOrder="2"/>
    </xf>
    <xf numFmtId="0" fontId="8" fillId="0" borderId="0" applyAlignment="1" pivotButton="0" quotePrefix="0" xfId="0">
      <alignment horizontal="right" vertical="top" wrapText="1" readingOrder="2"/>
    </xf>
    <xf numFmtId="0" fontId="9" fillId="2" borderId="1" applyAlignment="1" pivotButton="0" quotePrefix="0" xfId="0">
      <alignment horizontal="center" vertical="center" wrapText="1"/>
    </xf>
    <xf numFmtId="0" fontId="10" fillId="3" borderId="1" applyAlignment="1" pivotButton="0" quotePrefix="0" xfId="0">
      <alignment horizontal="right" vertical="center" wrapText="1" readingOrder="2"/>
    </xf>
    <xf numFmtId="0" fontId="7" fillId="0" borderId="1" applyAlignment="1" pivotButton="0" quotePrefix="0" xfId="0">
      <alignment horizontal="center" vertical="top"/>
    </xf>
    <xf numFmtId="0" fontId="7" fillId="0" borderId="1" applyAlignment="1" pivotButton="0" quotePrefix="0" xfId="0">
      <alignment horizontal="right" vertical="top" wrapText="1" readingOrder="2"/>
    </xf>
    <xf numFmtId="4" fontId="11" fillId="0" borderId="1" applyAlignment="1" pivotButton="0" quotePrefix="0" xfId="0">
      <alignment horizontal="right" vertical="top"/>
    </xf>
    <xf numFmtId="4" fontId="7" fillId="4" borderId="1" applyAlignment="1" pivotButton="0" quotePrefix="0" xfId="0">
      <alignment horizontal="right" vertical="top"/>
    </xf>
    <xf numFmtId="4" fontId="7" fillId="0" borderId="1" applyAlignment="1" pivotButton="0" quotePrefix="0" xfId="0">
      <alignment horizontal="right" vertical="top"/>
    </xf>
    <xf numFmtId="0" fontId="0" fillId="5" borderId="2" applyAlignment="1" pivotButton="0" quotePrefix="0" xfId="0">
      <alignment horizontal="general" vertical="bottom"/>
    </xf>
    <xf numFmtId="0" fontId="6" fillId="5" borderId="2" applyAlignment="1" pivotButton="0" quotePrefix="0" xfId="0">
      <alignment horizontal="right" vertical="center" wrapText="1" readingOrder="2"/>
    </xf>
    <xf numFmtId="4" fontId="6" fillId="5" borderId="2" applyAlignment="1" pivotButton="0" quotePrefix="0" xfId="0">
      <alignment horizontal="right" vertical="center"/>
    </xf>
    <xf numFmtId="4" fontId="12" fillId="0" borderId="1" applyAlignment="1" pivotButton="0" quotePrefix="0" xfId="0">
      <alignment horizontal="right" vertical="top"/>
    </xf>
    <xf numFmtId="4" fontId="13" fillId="0" borderId="1" applyAlignment="1" pivotButton="0" quotePrefix="0" xfId="0">
      <alignment horizontal="right" vertical="top"/>
    </xf>
    <xf numFmtId="0" fontId="14" fillId="2" borderId="0" applyAlignment="1" pivotButton="0" quotePrefix="0" xfId="0">
      <alignment horizontal="right" vertical="center" wrapText="1" readingOrder="2"/>
    </xf>
    <xf numFmtId="0" fontId="7" fillId="0" borderId="1" applyAlignment="1" pivotButton="0" quotePrefix="0" xfId="0">
      <alignment horizontal="center" vertical="center" wrapText="1"/>
    </xf>
    <xf numFmtId="0" fontId="7" fillId="0" borderId="1" applyAlignment="1" pivotButton="0" quotePrefix="0" xfId="0">
      <alignment horizontal="right" vertical="center" wrapText="1" readingOrder="2"/>
    </xf>
    <xf numFmtId="0" fontId="0" fillId="0" borderId="1" applyAlignment="1" pivotButton="0" quotePrefix="0" xfId="0">
      <alignment horizontal="general" vertical="bottom"/>
    </xf>
    <xf numFmtId="4" fontId="7" fillId="0" borderId="1" applyAlignment="1" pivotButton="0" quotePrefix="0" xfId="0">
      <alignment horizontal="right" vertical="center"/>
    </xf>
    <xf numFmtId="0" fontId="0" fillId="5" borderId="1" applyAlignment="1" pivotButton="0" quotePrefix="0" xfId="0">
      <alignment horizontal="general" vertical="bottom"/>
    </xf>
    <xf numFmtId="0" fontId="15" fillId="5" borderId="1" applyAlignment="1" pivotButton="0" quotePrefix="0" xfId="0">
      <alignment horizontal="right" vertical="center" wrapText="1" readingOrder="2"/>
    </xf>
    <xf numFmtId="4" fontId="15" fillId="5" borderId="1" applyAlignment="1" pivotButton="0" quotePrefix="0" xfId="0">
      <alignment horizontal="right" vertical="center"/>
    </xf>
    <xf numFmtId="9" fontId="13" fillId="0" borderId="1" applyAlignment="1" pivotButton="0" quotePrefix="0" xfId="0">
      <alignment horizontal="right" vertical="center"/>
    </xf>
    <xf numFmtId="0" fontId="8" fillId="0" borderId="1" applyAlignment="1" pivotButton="0" quotePrefix="0" xfId="0">
      <alignment horizontal="center" vertical="center"/>
    </xf>
    <xf numFmtId="0" fontId="0" fillId="6" borderId="3" applyAlignment="1" pivotButton="0" quotePrefix="0" xfId="0">
      <alignment horizontal="general" vertical="bottom"/>
    </xf>
    <xf numFmtId="0" fontId="16" fillId="6" borderId="3" applyAlignment="1" pivotButton="0" quotePrefix="0" xfId="0">
      <alignment horizontal="right" vertical="center" wrapText="1" readingOrder="2"/>
    </xf>
    <xf numFmtId="4" fontId="16" fillId="6" borderId="3" applyAlignment="1" pivotButton="0" quotePrefix="0" xfId="0">
      <alignment horizontal="right" vertical="center"/>
    </xf>
    <xf numFmtId="0" fontId="8" fillId="0" borderId="0" applyAlignment="1" pivotButton="0" quotePrefix="0" xfId="0">
      <alignment horizontal="right" vertical="center" wrapText="1" readingOrder="2"/>
    </xf>
    <xf numFmtId="0" fontId="7" fillId="0" borderId="0" applyAlignment="1" pivotButton="0" quotePrefix="0" xfId="0">
      <alignment horizontal="right" vertical="center" wrapText="1" readingOrder="2"/>
    </xf>
    <xf numFmtId="0" fontId="17" fillId="0" borderId="0" applyAlignment="1" pivotButton="0" quotePrefix="0" xfId="0">
      <alignment horizontal="right" vertical="center" wrapText="1" readingOrder="2"/>
    </xf>
    <xf numFmtId="0" fontId="18" fillId="0" borderId="0" applyAlignment="1" pivotButton="0" quotePrefix="0" xfId="0">
      <alignment horizontal="general" vertical="bottom"/>
    </xf>
    <xf numFmtId="4" fontId="11" fillId="0" borderId="1" applyAlignment="1" pivotButton="0" quotePrefix="0" xfId="0">
      <alignment horizontal="right" vertical="center"/>
    </xf>
    <xf numFmtId="0" fontId="6" fillId="5" borderId="1" applyAlignment="1" pivotButton="0" quotePrefix="0" xfId="0">
      <alignment horizontal="general" vertical="bottom"/>
    </xf>
    <xf numFmtId="4" fontId="6" fillId="5" borderId="1" applyAlignment="1" pivotButton="0" quotePrefix="0" xfId="0">
      <alignment horizontal="general" vertical="bottom"/>
    </xf>
    <xf numFmtId="0" fontId="8" fillId="5" borderId="1" applyAlignment="1" pivotButton="0" quotePrefix="0" xfId="0">
      <alignment horizontal="general" vertical="bottom"/>
    </xf>
    <xf numFmtId="0" fontId="10" fillId="0" borderId="0" applyAlignment="1" pivotButton="0" quotePrefix="0" xfId="0">
      <alignment horizontal="general" vertical="bottom"/>
    </xf>
    <xf numFmtId="0" fontId="11" fillId="0" borderId="1" applyAlignment="1" pivotButton="0" quotePrefix="0" xfId="0">
      <alignment horizontal="right" vertical="center"/>
    </xf>
    <xf numFmtId="0" fontId="10" fillId="7" borderId="0" applyAlignment="1" pivotButton="0" quotePrefix="0" xfId="0">
      <alignment horizontal="right" vertical="center" wrapText="1" readingOrder="2"/>
    </xf>
    <xf numFmtId="0" fontId="6" fillId="5" borderId="1" applyAlignment="1" pivotButton="0" quotePrefix="0" xfId="0">
      <alignment horizontal="center" vertical="center" wrapText="1"/>
    </xf>
    <xf numFmtId="0" fontId="8" fillId="5" borderId="1" applyAlignment="1" pivotButton="0" quotePrefix="0" xfId="0">
      <alignment horizontal="right" vertical="center" wrapText="1" readingOrder="2"/>
    </xf>
    <xf numFmtId="0" fontId="11" fillId="0" borderId="1" applyAlignment="1" pivotButton="0" quotePrefix="0" xfId="0">
      <alignment horizontal="center" vertical="center" wrapText="1"/>
    </xf>
    <xf numFmtId="0" fontId="8" fillId="0" borderId="0" applyAlignment="1" pivotButton="0" quotePrefix="0" xfId="0">
      <alignment horizontal="general" vertical="bottom"/>
    </xf>
    <xf numFmtId="0" fontId="8" fillId="0" borderId="0" applyAlignment="1" pivotButton="0" quotePrefix="0" xfId="0">
      <alignment horizontal="center" vertical="center" wrapText="1"/>
    </xf>
    <xf numFmtId="4" fontId="7" fillId="0" borderId="1" applyAlignment="1" pivotButton="0" quotePrefix="0" xfId="0">
      <alignment horizontal="center" vertical="center" wrapText="1"/>
    </xf>
    <xf numFmtId="4" fontId="6" fillId="5" borderId="1" applyAlignment="1" pivotButton="0" quotePrefix="0" xfId="0">
      <alignment horizontal="center" vertical="center" wrapText="1"/>
    </xf>
    <xf numFmtId="0" fontId="6" fillId="5" borderId="1" applyAlignment="1" pivotButton="0" quotePrefix="0" xfId="0">
      <alignment horizontal="right" vertical="center" wrapText="1" readingOrder="2"/>
    </xf>
    <xf numFmtId="0" fontId="11" fillId="5" borderId="1" applyAlignment="1" pivotButton="0" quotePrefix="0" xfId="0">
      <alignment horizontal="general" vertical="bottom"/>
    </xf>
    <xf numFmtId="1" fontId="6" fillId="5" borderId="1" applyAlignment="1" pivotButton="0" quotePrefix="0" xfId="0">
      <alignment horizontal="general" vertical="bottom"/>
    </xf>
    <xf numFmtId="0" fontId="18" fillId="0" borderId="0" applyAlignment="1" pivotButton="0" quotePrefix="0" xfId="0">
      <alignment horizontal="general" vertical="bottom"/>
    </xf>
    <xf numFmtId="0" fontId="6" fillId="0" borderId="0" applyAlignment="1" pivotButton="0" quotePrefix="0" xfId="0">
      <alignment horizontal="general" vertical="bottom"/>
    </xf>
    <xf numFmtId="0" fontId="13" fillId="4" borderId="1" applyAlignment="1" pivotButton="0" quotePrefix="0" xfId="0">
      <alignment horizontal="center" vertical="center" wrapText="1"/>
    </xf>
    <xf numFmtId="0" fontId="19" fillId="0" borderId="0" applyAlignment="1" pivotButton="0" quotePrefix="0" xfId="0">
      <alignment horizontal="right" vertical="center" wrapText="1" readingOrder="2"/>
    </xf>
    <xf numFmtId="0" fontId="20" fillId="0" borderId="1" applyAlignment="1" pivotButton="0" quotePrefix="0" xfId="0">
      <alignment horizontal="center" vertical="top"/>
    </xf>
    <xf numFmtId="0" fontId="20" fillId="0" borderId="1" applyAlignment="1" pivotButton="0" quotePrefix="0" xfId="0">
      <alignment horizontal="right" vertical="top" wrapText="1" readingOrder="2"/>
    </xf>
    <xf numFmtId="4" fontId="20" fillId="0" borderId="1" applyAlignment="1" pivotButton="0" quotePrefix="0" xfId="0">
      <alignment horizontal="right" vertical="top"/>
    </xf>
    <xf numFmtId="4" fontId="21" fillId="4" borderId="1" applyAlignment="1" pivotButton="0" quotePrefix="0" xfId="0">
      <alignment horizontal="right" vertical="top"/>
    </xf>
    <xf numFmtId="164" fontId="20" fillId="0" borderId="1" applyAlignment="1" pivotButton="0" quotePrefix="0" xfId="0">
      <alignment horizontal="right" vertical="top"/>
    </xf>
    <xf numFmtId="4" fontId="22" fillId="0" borderId="1" applyAlignment="1" pivotButton="0" quotePrefix="0" xfId="0">
      <alignment horizontal="center" vertical="center" wrapText="1"/>
    </xf>
    <xf numFmtId="1" fontId="22" fillId="0" borderId="1" applyAlignment="1" pivotButton="0" quotePrefix="0" xfId="0">
      <alignment horizontal="center" vertical="center" wrapText="1"/>
    </xf>
    <xf numFmtId="4" fontId="20" fillId="4" borderId="1" applyAlignment="1" pivotButton="0" quotePrefix="0" xfId="0">
      <alignment horizontal="right" vertical="top"/>
    </xf>
    <xf numFmtId="0" fontId="6" fillId="0" borderId="1" applyAlignment="1" pivotButton="0" quotePrefix="0" xfId="0">
      <alignment horizontal="right" vertical="center" wrapText="1" readingOrder="2"/>
    </xf>
    <xf numFmtId="4" fontId="6" fillId="0" borderId="1" applyAlignment="1" pivotButton="0" quotePrefix="0" xfId="0">
      <alignment horizontal="center" vertical="center" wrapText="1"/>
    </xf>
    <xf numFmtId="0" fontId="8" fillId="0" borderId="1" applyAlignment="1" pivotButton="0" quotePrefix="0" xfId="0">
      <alignment horizontal="right" vertical="center" wrapText="1" readingOrder="2"/>
    </xf>
    <xf numFmtId="1" fontId="6" fillId="0" borderId="1" applyAlignment="1" pivotButton="0" quotePrefix="0" xfId="0">
      <alignment horizontal="center" vertical="center" wrapText="1"/>
    </xf>
    <xf numFmtId="164" fontId="6" fillId="0" borderId="1" applyAlignment="1" pivotButton="0" quotePrefix="0" xfId="0">
      <alignment horizontal="center" vertical="center" wrapText="1"/>
    </xf>
    <xf numFmtId="0" fontId="16" fillId="3" borderId="0" applyAlignment="1" pivotButton="0" quotePrefix="0" xfId="0">
      <alignment horizontal="right" vertical="center" wrapText="1" readingOrder="2"/>
    </xf>
    <xf numFmtId="0" fontId="7" fillId="0" borderId="0" applyAlignment="1" pivotButton="0" quotePrefix="0" xfId="0">
      <alignment horizontal="center" vertical="top"/>
    </xf>
    <xf numFmtId="0" fontId="7" fillId="0" borderId="0" applyAlignment="1" pivotButton="0" quotePrefix="0" xfId="0">
      <alignment horizontal="right" vertical="top" wrapText="1" readingOrder="2"/>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right" vertical="center" readingOrder="2"/>
    </xf>
    <xf numFmtId="0" fontId="5" fillId="0" borderId="0" applyAlignment="1" pivotButton="0" quotePrefix="0" xfId="0">
      <alignment horizontal="right" vertical="center" readingOrder="2"/>
    </xf>
    <xf numFmtId="0" fontId="6" fillId="0" borderId="0" applyAlignment="1" pivotButton="0" quotePrefix="0" xfId="0">
      <alignment horizontal="right" vertical="center" readingOrder="2"/>
    </xf>
    <xf numFmtId="0" fontId="7" fillId="0" borderId="0" applyAlignment="1" pivotButton="0" quotePrefix="0" xfId="0">
      <alignment horizontal="right" vertical="center" readingOrder="2"/>
    </xf>
    <xf numFmtId="0" fontId="8" fillId="0" borderId="0" applyAlignment="1" pivotButton="0" quotePrefix="0" xfId="0">
      <alignment horizontal="right" vertical="top" wrapText="1" readingOrder="2"/>
    </xf>
    <xf numFmtId="0" fontId="9" fillId="2" borderId="1" applyAlignment="1" pivotButton="0" quotePrefix="0" xfId="0">
      <alignment horizontal="center" vertical="center" wrapText="1"/>
    </xf>
    <xf numFmtId="0" fontId="10" fillId="3" borderId="1" applyAlignment="1" pivotButton="0" quotePrefix="0" xfId="0">
      <alignment horizontal="right" vertical="center" wrapText="1" readingOrder="2"/>
    </xf>
    <xf numFmtId="0" fontId="0" fillId="0" borderId="6" pivotButton="0" quotePrefix="0" xfId="0"/>
    <xf numFmtId="0" fontId="0" fillId="0" borderId="7" pivotButton="0" quotePrefix="0" xfId="0"/>
    <xf numFmtId="0" fontId="7" fillId="0" borderId="1" applyAlignment="1" pivotButton="0" quotePrefix="0" xfId="0">
      <alignment horizontal="center" vertical="top"/>
    </xf>
    <xf numFmtId="0" fontId="7" fillId="0" borderId="1" applyAlignment="1" pivotButton="0" quotePrefix="0" xfId="0">
      <alignment horizontal="right" vertical="top" wrapText="1" readingOrder="2"/>
    </xf>
    <xf numFmtId="4" fontId="11" fillId="0" borderId="1" applyAlignment="1" pivotButton="0" quotePrefix="0" xfId="0">
      <alignment horizontal="right" vertical="top"/>
    </xf>
    <xf numFmtId="4" fontId="7" fillId="4" borderId="1" applyAlignment="1" pivotButton="0" quotePrefix="0" xfId="0">
      <alignment horizontal="right" vertical="top"/>
    </xf>
    <xf numFmtId="4" fontId="7" fillId="0" borderId="1" applyAlignment="1" pivotButton="0" quotePrefix="0" xfId="0">
      <alignment horizontal="right" vertical="top"/>
    </xf>
    <xf numFmtId="0" fontId="0" fillId="5" borderId="2" applyAlignment="1" pivotButton="0" quotePrefix="0" xfId="0">
      <alignment horizontal="general" vertical="bottom"/>
    </xf>
    <xf numFmtId="0" fontId="6" fillId="5" borderId="2" applyAlignment="1" pivotButton="0" quotePrefix="0" xfId="0">
      <alignment horizontal="right" vertical="center" wrapText="1" readingOrder="2"/>
    </xf>
    <xf numFmtId="4" fontId="6" fillId="5" borderId="2" applyAlignment="1" pivotButton="0" quotePrefix="0" xfId="0">
      <alignment horizontal="right" vertical="center"/>
    </xf>
    <xf numFmtId="4" fontId="12" fillId="0" borderId="1" applyAlignment="1" pivotButton="0" quotePrefix="0" xfId="0">
      <alignment horizontal="right" vertical="top"/>
    </xf>
    <xf numFmtId="4" fontId="13" fillId="0" borderId="1" applyAlignment="1" pivotButton="0" quotePrefix="0" xfId="0">
      <alignment horizontal="right" vertical="top"/>
    </xf>
    <xf numFmtId="0" fontId="14" fillId="2" borderId="0" applyAlignment="1" pivotButton="0" quotePrefix="0" xfId="0">
      <alignment horizontal="right" vertical="center" wrapText="1" readingOrder="2"/>
    </xf>
    <xf numFmtId="0" fontId="7" fillId="0" borderId="1" applyAlignment="1" pivotButton="0" quotePrefix="0" xfId="0">
      <alignment horizontal="center" vertical="center" wrapText="1"/>
    </xf>
    <xf numFmtId="0" fontId="7" fillId="0" borderId="1" applyAlignment="1" pivotButton="0" quotePrefix="0" xfId="0">
      <alignment horizontal="right" vertical="center" wrapText="1" readingOrder="2"/>
    </xf>
    <xf numFmtId="0" fontId="0" fillId="0" borderId="1" applyAlignment="1" pivotButton="0" quotePrefix="0" xfId="0">
      <alignment horizontal="general" vertical="bottom"/>
    </xf>
    <xf numFmtId="4" fontId="7" fillId="0" borderId="1" applyAlignment="1" pivotButton="0" quotePrefix="0" xfId="0">
      <alignment horizontal="right" vertical="center"/>
    </xf>
    <xf numFmtId="0" fontId="0" fillId="5" borderId="1" applyAlignment="1" pivotButton="0" quotePrefix="0" xfId="0">
      <alignment horizontal="general" vertical="bottom"/>
    </xf>
    <xf numFmtId="0" fontId="15" fillId="5" borderId="1" applyAlignment="1" pivotButton="0" quotePrefix="0" xfId="0">
      <alignment horizontal="right" vertical="center" wrapText="1" readingOrder="2"/>
    </xf>
    <xf numFmtId="4" fontId="15" fillId="5" borderId="1" applyAlignment="1" pivotButton="0" quotePrefix="0" xfId="0">
      <alignment horizontal="right" vertical="center"/>
    </xf>
    <xf numFmtId="9" fontId="13" fillId="0" borderId="1" applyAlignment="1" pivotButton="0" quotePrefix="0" xfId="0">
      <alignment horizontal="right" vertical="center"/>
    </xf>
    <xf numFmtId="0" fontId="8" fillId="0" borderId="1" applyAlignment="1" pivotButton="0" quotePrefix="0" xfId="0">
      <alignment horizontal="center" vertical="center"/>
    </xf>
    <xf numFmtId="0" fontId="0" fillId="6" borderId="3" applyAlignment="1" pivotButton="0" quotePrefix="0" xfId="0">
      <alignment horizontal="general" vertical="bottom"/>
    </xf>
    <xf numFmtId="0" fontId="16" fillId="6" borderId="3" applyAlignment="1" pivotButton="0" quotePrefix="0" xfId="0">
      <alignment horizontal="right" vertical="center" wrapText="1" readingOrder="2"/>
    </xf>
    <xf numFmtId="4" fontId="16" fillId="6" borderId="3" applyAlignment="1" pivotButton="0" quotePrefix="0" xfId="0">
      <alignment horizontal="right" vertical="center"/>
    </xf>
    <xf numFmtId="0" fontId="8" fillId="0" borderId="0" applyAlignment="1" pivotButton="0" quotePrefix="0" xfId="0">
      <alignment horizontal="right" vertical="center" wrapText="1" readingOrder="2"/>
    </xf>
    <xf numFmtId="0" fontId="7" fillId="0" borderId="0" applyAlignment="1" pivotButton="0" quotePrefix="0" xfId="0">
      <alignment horizontal="right" vertical="center" wrapText="1" readingOrder="2"/>
    </xf>
    <xf numFmtId="0" fontId="17" fillId="0" borderId="0" applyAlignment="1" pivotButton="0" quotePrefix="0" xfId="0">
      <alignment horizontal="right" vertical="center" wrapText="1" readingOrder="2"/>
    </xf>
    <xf numFmtId="0" fontId="18" fillId="0" borderId="0" applyAlignment="1" pivotButton="0" quotePrefix="0" xfId="0">
      <alignment horizontal="general" vertical="bottom"/>
    </xf>
    <xf numFmtId="4" fontId="11" fillId="0" borderId="1" applyAlignment="1" pivotButton="0" quotePrefix="0" xfId="0">
      <alignment horizontal="right" vertical="center"/>
    </xf>
    <xf numFmtId="0" fontId="6" fillId="5" borderId="1" applyAlignment="1" pivotButton="0" quotePrefix="0" xfId="0">
      <alignment horizontal="general" vertical="bottom"/>
    </xf>
    <xf numFmtId="4" fontId="6" fillId="5" borderId="1" applyAlignment="1" pivotButton="0" quotePrefix="0" xfId="0">
      <alignment horizontal="general" vertical="bottom"/>
    </xf>
    <xf numFmtId="0" fontId="8" fillId="5" borderId="1" applyAlignment="1" pivotButton="0" quotePrefix="0" xfId="0">
      <alignment horizontal="general" vertical="bottom"/>
    </xf>
    <xf numFmtId="0" fontId="10" fillId="0" borderId="0" applyAlignment="1" pivotButton="0" quotePrefix="0" xfId="0">
      <alignment horizontal="general" vertical="bottom"/>
    </xf>
    <xf numFmtId="0" fontId="11" fillId="0" borderId="1" applyAlignment="1" pivotButton="0" quotePrefix="0" xfId="0">
      <alignment horizontal="right" vertical="center"/>
    </xf>
    <xf numFmtId="0" fontId="10" fillId="7" borderId="0" applyAlignment="1" pivotButton="0" quotePrefix="0" xfId="0">
      <alignment horizontal="right" vertical="center" wrapText="1" readingOrder="2"/>
    </xf>
    <xf numFmtId="0" fontId="6" fillId="5" borderId="1" applyAlignment="1" pivotButton="0" quotePrefix="0" xfId="0">
      <alignment horizontal="center" vertical="center" wrapText="1"/>
    </xf>
    <xf numFmtId="0" fontId="8" fillId="5" borderId="1" applyAlignment="1" pivotButton="0" quotePrefix="0" xfId="0">
      <alignment horizontal="right" vertical="center" wrapText="1" readingOrder="2"/>
    </xf>
    <xf numFmtId="0" fontId="11" fillId="0" borderId="1" applyAlignment="1" pivotButton="0" quotePrefix="0" xfId="0">
      <alignment horizontal="center" vertical="center" wrapText="1"/>
    </xf>
    <xf numFmtId="0" fontId="8" fillId="0" borderId="0" applyAlignment="1" pivotButton="0" quotePrefix="0" xfId="0">
      <alignment horizontal="general" vertical="bottom"/>
    </xf>
    <xf numFmtId="0" fontId="8" fillId="0" borderId="0" applyAlignment="1" pivotButton="0" quotePrefix="0" xfId="0">
      <alignment horizontal="center" vertical="center" wrapText="1"/>
    </xf>
    <xf numFmtId="4" fontId="7" fillId="0" borderId="1" applyAlignment="1" pivotButton="0" quotePrefix="0" xfId="0">
      <alignment horizontal="center" vertical="center" wrapText="1"/>
    </xf>
    <xf numFmtId="4" fontId="6" fillId="5" borderId="1" applyAlignment="1" pivotButton="0" quotePrefix="0" xfId="0">
      <alignment horizontal="center" vertical="center" wrapText="1"/>
    </xf>
    <xf numFmtId="0" fontId="6" fillId="5" borderId="1" applyAlignment="1" pivotButton="0" quotePrefix="0" xfId="0">
      <alignment horizontal="right" vertical="center" wrapText="1" readingOrder="2"/>
    </xf>
    <xf numFmtId="0" fontId="11" fillId="5" borderId="1" applyAlignment="1" pivotButton="0" quotePrefix="0" xfId="0">
      <alignment horizontal="general" vertical="bottom"/>
    </xf>
    <xf numFmtId="1" fontId="6" fillId="5" borderId="1" applyAlignment="1" pivotButton="0" quotePrefix="0" xfId="0">
      <alignment horizontal="general" vertical="bottom"/>
    </xf>
    <xf numFmtId="0" fontId="6" fillId="0" borderId="0" applyAlignment="1" pivotButton="0" quotePrefix="0" xfId="0">
      <alignment horizontal="general" vertical="bottom"/>
    </xf>
    <xf numFmtId="0" fontId="13" fillId="4" borderId="1" applyAlignment="1" pivotButton="0" quotePrefix="0" xfId="0">
      <alignment horizontal="center" vertical="center" wrapText="1"/>
    </xf>
    <xf numFmtId="0" fontId="19" fillId="0" borderId="0" applyAlignment="1" pivotButton="0" quotePrefix="0" xfId="0">
      <alignment horizontal="right" vertical="center" wrapText="1" readingOrder="2"/>
    </xf>
    <xf numFmtId="0" fontId="20" fillId="0" borderId="1" applyAlignment="1" pivotButton="0" quotePrefix="0" xfId="0">
      <alignment horizontal="center" vertical="top"/>
    </xf>
    <xf numFmtId="0" fontId="20" fillId="0" borderId="1" applyAlignment="1" pivotButton="0" quotePrefix="0" xfId="0">
      <alignment horizontal="right" vertical="top" wrapText="1" readingOrder="2"/>
    </xf>
    <xf numFmtId="4" fontId="20" fillId="0" borderId="1" applyAlignment="1" pivotButton="0" quotePrefix="0" xfId="0">
      <alignment horizontal="right" vertical="top"/>
    </xf>
    <xf numFmtId="4" fontId="21" fillId="4" borderId="1" applyAlignment="1" pivotButton="0" quotePrefix="0" xfId="0">
      <alignment horizontal="right" vertical="top"/>
    </xf>
    <xf numFmtId="164" fontId="20" fillId="0" borderId="1" applyAlignment="1" pivotButton="0" quotePrefix="0" xfId="0">
      <alignment horizontal="right" vertical="top"/>
    </xf>
    <xf numFmtId="4" fontId="22" fillId="0" borderId="1" applyAlignment="1" pivotButton="0" quotePrefix="0" xfId="0">
      <alignment horizontal="center" vertical="center" wrapText="1"/>
    </xf>
    <xf numFmtId="1" fontId="22" fillId="0" borderId="1" applyAlignment="1" pivotButton="0" quotePrefix="0" xfId="0">
      <alignment horizontal="center" vertical="center" wrapText="1"/>
    </xf>
    <xf numFmtId="4" fontId="20" fillId="4" borderId="1" applyAlignment="1" pivotButton="0" quotePrefix="0" xfId="0">
      <alignment horizontal="right" vertical="top"/>
    </xf>
    <xf numFmtId="0" fontId="6" fillId="0" borderId="1" applyAlignment="1" pivotButton="0" quotePrefix="0" xfId="0">
      <alignment horizontal="right" vertical="center" wrapText="1" readingOrder="2"/>
    </xf>
    <xf numFmtId="4" fontId="6" fillId="0" borderId="1" applyAlignment="1" pivotButton="0" quotePrefix="0" xfId="0">
      <alignment horizontal="center" vertical="center" wrapText="1"/>
    </xf>
    <xf numFmtId="0" fontId="8" fillId="0" borderId="1" applyAlignment="1" pivotButton="0" quotePrefix="0" xfId="0">
      <alignment horizontal="right" vertical="center" wrapText="1" readingOrder="2"/>
    </xf>
    <xf numFmtId="1" fontId="6" fillId="0" borderId="1" applyAlignment="1" pivotButton="0" quotePrefix="0" xfId="0">
      <alignment horizontal="center" vertical="center" wrapText="1"/>
    </xf>
    <xf numFmtId="164" fontId="6" fillId="0" borderId="1" applyAlignment="1" pivotButton="0" quotePrefix="0" xfId="0">
      <alignment horizontal="center" vertical="center" wrapText="1"/>
    </xf>
    <xf numFmtId="0" fontId="16" fillId="3" borderId="0" applyAlignment="1" pivotButton="0" quotePrefix="0" xfId="0">
      <alignment horizontal="right" vertical="center" wrapText="1" readingOrder="2"/>
    </xf>
    <xf numFmtId="0" fontId="7" fillId="0" borderId="0" applyAlignment="1" pivotButton="0" quotePrefix="0" xfId="0">
      <alignment horizontal="center" vertical="top"/>
    </xf>
    <xf numFmtId="0" fontId="7" fillId="0" borderId="0" applyAlignment="1" pivotButton="0" quotePrefix="0" xfId="0">
      <alignment horizontal="right" vertical="top" wrapText="1" readingOrder="2"/>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
    <dxf>
      <font>
        <name val="Arial"/>
        <charset val="1"/>
        <family val="0"/>
        <b val="1"/>
        <color rgb="FF9C0006"/>
        <sz val="9"/>
      </font>
      <fill>
        <patternFill>
          <bgColor rgb="FFF8CBAD"/>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EDEDED"/>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CE4D6"/>
      <rgbColor rgb="FF99CCFF"/>
      <rgbColor rgb="FFFF99CC"/>
      <rgbColor rgb="FFCC99FF"/>
      <rgbColor rgb="FFF8CBAD"/>
      <rgbColor rgb="FF3366FF"/>
      <rgbColor rgb="FF33CCCC"/>
      <rgbColor rgb="FF99CC00"/>
      <rgbColor rgb="FFFFCC00"/>
      <rgbColor rgb="FFFF9900"/>
      <rgbColor rgb="FFFF6600"/>
      <rgbColor rgb="FF595959"/>
      <rgbColor rgb="FF7F7F7F"/>
      <rgbColor rgb="FF1F3864"/>
      <rgbColor rgb="FF70AD47"/>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tabColor rgb="FF1F3864"/>
    <outlinePr summaryBelow="1" summaryRight="1"/>
    <pageSetUpPr fitToPage="1"/>
  </sheetPr>
  <dimension ref="A1:F145"/>
  <sheetViews>
    <sheetView showFormulas="0" showGridLines="1" showRowColHeaders="1" showZeros="1" rightToLeft="1" tabSelected="1" showOutlineSymbols="1" defaultGridColor="1"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1" customWidth="1" style="72" min="1" max="1"/>
    <col width="68" customWidth="1" style="72" min="2" max="2"/>
    <col width="8" customWidth="1" style="72" min="3" max="3"/>
    <col width="10" customWidth="1" style="72" min="4" max="4"/>
    <col width="14" customWidth="1" style="72" min="5" max="5"/>
    <col width="16" customWidth="1" style="72" min="6" max="6"/>
  </cols>
  <sheetData>
    <row r="1" ht="18.65" customHeight="1" s="73">
      <c r="A1" s="74" t="inlineStr">
        <is>
          <t>livstoon | ליבסטון — כתבי כמויות ואומדנים</t>
        </is>
      </c>
    </row>
    <row r="2" ht="14.15" customHeight="1" s="73">
      <c r="A2" s="75" t="inlineStr">
        <is>
          <t>כתב כמויות — דוגמה (פרויקט פיקטיבי להמחשת הפורמט ורמת הפירוט)</t>
        </is>
      </c>
    </row>
    <row r="3" ht="12.65" customHeight="1" s="73">
      <c r="A3" s="76" t="inlineStr">
        <is>
          <t>פרויקט: שיפוץ מלא של דירת 4 חדרים, כ-100 מ״ר, קומה 3 בבניין עם מעלית, רעננה</t>
        </is>
      </c>
    </row>
    <row r="4" ht="12.65" customHeight="1" s="73">
      <c r="A4" s="77" t="inlineStr">
        <is>
          <t>תאריך: 8.10.2026   |   גרסה: 1.0   |   מהדורה: דוגמה לאתר   |   מטבע: ₪   |   המחירים ללא מע״מ</t>
        </is>
      </c>
    </row>
    <row r="5" ht="42" customHeight="1" s="73">
      <c r="A5" s="78" t="inlineStr">
        <is>
          <t>הנחיות למילוי: הקבלן ממלא מחיר יחידה בתאים הצהובים בלבד. מחיר היחידה כולל חומר, עבודה, ציוד, הובלה, פחת, ניקיון ורווח. פריטי "מחיר יסוד" (פרק 99) כוללים סכום מוגדר מראש בכחול. כמויות המסומנות ב-★ מחושבות בנוסחה בגיליון "דפי מדידה". הכמויות הסופיות ייקבעו לפי מדידה בפועל.</t>
        </is>
      </c>
    </row>
    <row r="7" ht="24" customHeight="1" s="73">
      <c r="A7" s="79" t="inlineStr">
        <is>
          <t>סעיף</t>
        </is>
      </c>
      <c r="B7" s="79" t="inlineStr">
        <is>
          <t>תיאור העבודה</t>
        </is>
      </c>
      <c r="C7" s="79" t="inlineStr">
        <is>
          <t>יח׳</t>
        </is>
      </c>
      <c r="D7" s="79" t="inlineStr">
        <is>
          <t>כמות</t>
        </is>
      </c>
      <c r="E7" s="79" t="inlineStr">
        <is>
          <t>מחיר יחידה (₪)</t>
        </is>
      </c>
      <c r="F7" s="79" t="inlineStr">
        <is>
          <t>סה״כ (₪)</t>
        </is>
      </c>
    </row>
    <row r="8" ht="19.5" customHeight="1" s="73">
      <c r="A8" s="80" t="inlineStr">
        <is>
          <t>פרק 00 — מוקדמות</t>
        </is>
      </c>
      <c r="B8" s="81" t="n"/>
      <c r="C8" s="81" t="n"/>
      <c r="D8" s="81" t="n"/>
      <c r="E8" s="81" t="n"/>
      <c r="F8" s="82" t="n"/>
    </row>
    <row r="9" ht="44.25" customHeight="1" s="73">
      <c r="A9" s="83" t="inlineStr">
        <is>
          <t>00.01.010</t>
        </is>
      </c>
      <c r="B9" s="84" t="inlineStr">
        <is>
          <t>התארגנות באתר: הגנה על המעלית, חדר המדרגות ודלת הכניסה (יריעות ולוחות), שילוט, חיבורי מים וחשמל זמניים, תיאום עם ועד הבית, כולל פירוק ההגנות וניקוי השטחים המשותפים בסיום.</t>
        </is>
      </c>
      <c r="C9" s="83" t="inlineStr">
        <is>
          <t>קומפ׳</t>
        </is>
      </c>
      <c r="D9" s="85" t="n">
        <v>1</v>
      </c>
      <c r="E9" s="86" t="n"/>
      <c r="F9" s="87">
        <f>IF(E9="","",D9*E9)</f>
        <v/>
      </c>
    </row>
    <row r="10" ht="30.75" customHeight="1" s="73">
      <c r="A10" s="83" t="inlineStr">
        <is>
          <t>00.01.020</t>
        </is>
      </c>
      <c r="B10" s="84" t="inlineStr">
        <is>
          <t>ניקיון סופי למסירה: כל הדירה כולל חלונות, תריסים, ארונות, קבועות סניטריות, פוליש ראשוני לריצוף ופינוי כל שאריות החומרים.</t>
        </is>
      </c>
      <c r="C10" s="83" t="inlineStr">
        <is>
          <t>קומפ׳</t>
        </is>
      </c>
      <c r="D10" s="85" t="n">
        <v>1</v>
      </c>
      <c r="E10" s="86" t="n"/>
      <c r="F10" s="87">
        <f>IF(E10="","",D10*E10)</f>
        <v/>
      </c>
    </row>
    <row r="11" ht="15" customHeight="1" s="73">
      <c r="A11" s="88" t="n"/>
      <c r="B11" s="89" t="inlineStr">
        <is>
          <t>סה״כ פרק 00 — מוקדמות</t>
        </is>
      </c>
      <c r="C11" s="88" t="n"/>
      <c r="D11" s="88" t="n"/>
      <c r="E11" s="88" t="n"/>
      <c r="F11" s="90">
        <f>SUM(F9:F10)</f>
        <v/>
      </c>
    </row>
    <row r="13" ht="19.5" customHeight="1" s="73">
      <c r="A13" s="80" t="inlineStr">
        <is>
          <t>פרק 02 — עבודות בטון יצוק באתר</t>
        </is>
      </c>
      <c r="B13" s="81" t="n"/>
      <c r="C13" s="81" t="n"/>
      <c r="D13" s="81" t="n"/>
      <c r="E13" s="81" t="n"/>
      <c r="F13" s="82" t="n"/>
    </row>
    <row r="14" ht="44.25" customHeight="1" s="73">
      <c r="A14" s="83" t="inlineStr">
        <is>
          <t>02.01.010</t>
        </is>
      </c>
      <c r="B14" s="84" t="inlineStr">
        <is>
          <t>השלמות בטון ב-30 (ת״י 118) ברצפה ובקירות לאחר הריסת קירות ופתיחת חריצים ופתחים לצנרת, בעובי עד 10 ס״מ, כולל רשת זיון/קוצים מעוגנים באפוקסי ועיבוד פני השטח להכנה לריצוף או טיח.</t>
        </is>
      </c>
      <c r="C14" s="83" t="inlineStr">
        <is>
          <t>מ״ק</t>
        </is>
      </c>
      <c r="D14" s="85" t="n">
        <v>0.6</v>
      </c>
      <c r="E14" s="86" t="n"/>
      <c r="F14" s="87">
        <f>IF(E14="","",D14*E14)</f>
        <v/>
      </c>
    </row>
    <row r="15" ht="15" customHeight="1" s="73">
      <c r="A15" s="88" t="n"/>
      <c r="B15" s="89" t="inlineStr">
        <is>
          <t>סה״כ פרק 02 — עבודות בטון יצוק באתר</t>
        </is>
      </c>
      <c r="C15" s="88" t="n"/>
      <c r="D15" s="88" t="n"/>
      <c r="E15" s="88" t="n"/>
      <c r="F15" s="90">
        <f>SUM(F14:F14)</f>
        <v/>
      </c>
    </row>
    <row r="17" ht="19.5" customHeight="1" s="73">
      <c r="A17" s="80" t="inlineStr">
        <is>
          <t>פרק 04 — עבודות בנייה</t>
        </is>
      </c>
      <c r="B17" s="81" t="n"/>
      <c r="C17" s="81" t="n"/>
      <c r="D17" s="81" t="n"/>
      <c r="E17" s="81" t="n"/>
      <c r="F17" s="82" t="n"/>
    </row>
    <row r="18" ht="44.25" customHeight="1" s="73">
      <c r="A18" s="83" t="inlineStr">
        <is>
          <t>04.01.010</t>
        </is>
      </c>
      <c r="B18" s="84" t="inlineStr">
        <is>
          <t>קירות פנים מבלוקי בטון חלולים בעובי 10 ס״מ (ת״י 5), בנייה בטיט צמנטי עם קוצי חיבור לקירות ולתקרה הקיימים, כולל השלמת שורה עליונה ("בלוק תקרה") ומילוי המרווח. מדידה נטו, בניכוי פתחים. ★</t>
        </is>
      </c>
      <c r="C18" s="83" t="inlineStr">
        <is>
          <t>מ״ר</t>
        </is>
      </c>
      <c r="D18" s="91">
        <f>'דפי מדידה'!F65</f>
        <v/>
      </c>
      <c r="E18" s="86" t="n"/>
      <c r="F18" s="87">
        <f>IF(E18="","",D18*E18)</f>
        <v/>
      </c>
    </row>
    <row r="19" ht="30.75" customHeight="1" s="73">
      <c r="A19" s="83" t="inlineStr">
        <is>
          <t>04.01.020</t>
        </is>
      </c>
      <c r="B19" s="84" t="inlineStr">
        <is>
          <t>חגורות ועמודוני בטון ב-30 בקירות הבנייה החדשים ומעל פתחים, בחתך עד 10/20 ס״מ, כולל זיון, קוצים ותבניות.</t>
        </is>
      </c>
      <c r="C19" s="83" t="inlineStr">
        <is>
          <t>מ״א</t>
        </is>
      </c>
      <c r="D19" s="85" t="n">
        <v>9</v>
      </c>
      <c r="E19" s="86" t="n"/>
      <c r="F19" s="87">
        <f>IF(E19="","",D19*E19)</f>
        <v/>
      </c>
    </row>
    <row r="20" ht="30.75" customHeight="1" s="73">
      <c r="A20" s="83" t="inlineStr">
        <is>
          <t>04.01.030</t>
        </is>
      </c>
      <c r="B20" s="84" t="inlineStr">
        <is>
          <t>סגירת פתחים קיימים בקירות בלוק 10 ס״מ, כולל שינון וקוצים לחיבור לקיר הקיים. ★</t>
        </is>
      </c>
      <c r="C20" s="83" t="inlineStr">
        <is>
          <t>מ״ר</t>
        </is>
      </c>
      <c r="D20" s="91">
        <f>'דפי מדידה'!F70</f>
        <v/>
      </c>
      <c r="E20" s="86" t="n"/>
      <c r="F20" s="87">
        <f>IF(E20="","",D20*E20)</f>
        <v/>
      </c>
    </row>
    <row r="21" ht="15" customHeight="1" s="73">
      <c r="A21" s="88" t="n"/>
      <c r="B21" s="89" t="inlineStr">
        <is>
          <t>סה״כ פרק 04 — עבודות בנייה</t>
        </is>
      </c>
      <c r="C21" s="88" t="n"/>
      <c r="D21" s="88" t="n"/>
      <c r="E21" s="88" t="n"/>
      <c r="F21" s="90">
        <f>SUM(F18:F20)</f>
        <v/>
      </c>
    </row>
    <row r="23" ht="19.5" customHeight="1" s="73">
      <c r="A23" s="80" t="inlineStr">
        <is>
          <t>פרק 05 — עבודות איטום</t>
        </is>
      </c>
      <c r="B23" s="81" t="n"/>
      <c r="C23" s="81" t="n"/>
      <c r="D23" s="81" t="n"/>
      <c r="E23" s="81" t="n"/>
      <c r="F23" s="82" t="n"/>
    </row>
    <row r="24" ht="71.25" customHeight="1" s="73">
      <c r="A24" s="83" t="inlineStr">
        <is>
          <t>05.01.010</t>
        </is>
      </c>
      <c r="B24" s="84" t="inlineStr">
        <is>
          <t>איטום רצפות החדרים הרטובים (2 חדרי רחצה ושירותי אורחים) בציפוי צמנטי-פולימרי גמיש דו-רכיבי (דוגמת סיקה-טופ סיל 107 או ש״ע) ב-2 שכבות בעובי כולל 2 מ״מ, על רולקות צמנטיות בפינות, כולל עלייה על הקירות 30 ס״מ, סרט חיזוק במפגשים, ובדיקת הצפה 48 שעות בנוכחות המפקח. השטח כולל את העלייה על הקירות. ★</t>
        </is>
      </c>
      <c r="C24" s="83" t="inlineStr">
        <is>
          <t>מ״ר</t>
        </is>
      </c>
      <c r="D24" s="91">
        <f>'דפי מדידה'!F80</f>
        <v/>
      </c>
      <c r="E24" s="86" t="n"/>
      <c r="F24" s="87">
        <f>IF(E24="","",D24*E24)</f>
        <v/>
      </c>
    </row>
    <row r="25" ht="30.75" customHeight="1" s="73">
      <c r="A25" s="83" t="inlineStr">
        <is>
          <t>05.01.020</t>
        </is>
      </c>
      <c r="B25" s="84" t="inlineStr">
        <is>
          <t>איטום קירות באזורי המקלחון והאמבט עד גובה 2.00 מ׳ באותו חומר, בשכבה אחת (בנוסף לסעיף 05.01.010).</t>
        </is>
      </c>
      <c r="C25" s="83" t="inlineStr">
        <is>
          <t>מ״ר</t>
        </is>
      </c>
      <c r="D25" s="85" t="n">
        <v>8.4</v>
      </c>
      <c r="E25" s="86" t="n"/>
      <c r="F25" s="87">
        <f>IF(E25="","",D25*E25)</f>
        <v/>
      </c>
    </row>
    <row r="26" ht="44.25" customHeight="1" s="73">
      <c r="A26" s="83" t="inlineStr">
        <is>
          <t>05.01.030</t>
        </is>
      </c>
      <c r="B26" s="84" t="inlineStr">
        <is>
          <t>איטום רצפת המרפסת לאחר פירוק הריצוף: ציפוי צמנטי-פולימרי גמיש ב-2 שכבות, כולל רולקות, עלייה על הקירות 20 ס״מ, תיקון שיפועים לכיוון הניקוז ובדיקת הצפה. ★</t>
        </is>
      </c>
      <c r="C26" s="83" t="inlineStr">
        <is>
          <t>מ״ר</t>
        </is>
      </c>
      <c r="D26" s="91">
        <f>'דפי מדידה'!F86</f>
        <v/>
      </c>
      <c r="E26" s="86" t="n"/>
      <c r="F26" s="87">
        <f>IF(E26="","",D26*E26)</f>
        <v/>
      </c>
    </row>
    <row r="27" ht="30.75" customHeight="1" s="73">
      <c r="A27" s="83" t="inlineStr">
        <is>
          <t>05.01.040</t>
        </is>
      </c>
      <c r="B27" s="84" t="inlineStr">
        <is>
          <t>איטום סביב מעברי צנרת ונקודות ניקוז ברצפות החדרים הרטובים והמרפסת: שרוול, אטם התפשטות ואביזר ניקוז עם אוגן.</t>
        </is>
      </c>
      <c r="C27" s="83" t="inlineStr">
        <is>
          <t>יח׳</t>
        </is>
      </c>
      <c r="D27" s="85" t="n">
        <v>8</v>
      </c>
      <c r="E27" s="86" t="n"/>
      <c r="F27" s="87">
        <f>IF(E27="","",D27*E27)</f>
        <v/>
      </c>
    </row>
    <row r="28" ht="15" customHeight="1" s="73">
      <c r="A28" s="88" t="n"/>
      <c r="B28" s="89" t="inlineStr">
        <is>
          <t>סה״כ פרק 05 — עבודות איטום</t>
        </is>
      </c>
      <c r="C28" s="88" t="n"/>
      <c r="D28" s="88" t="n"/>
      <c r="E28" s="88" t="n"/>
      <c r="F28" s="90">
        <f>SUM(F24:F27)</f>
        <v/>
      </c>
    </row>
    <row r="30" ht="19.5" customHeight="1" s="73">
      <c r="A30" s="80" t="inlineStr">
        <is>
          <t>פרק 06 — נגרות אומן ומסגרות פלדה</t>
        </is>
      </c>
      <c r="B30" s="81" t="n"/>
      <c r="C30" s="81" t="n"/>
      <c r="D30" s="81" t="n"/>
      <c r="E30" s="81" t="n"/>
      <c r="F30" s="82" t="n"/>
    </row>
    <row r="31" ht="57.75" customHeight="1" s="73">
      <c r="A31" s="83" t="inlineStr">
        <is>
          <t>06.01.010</t>
        </is>
      </c>
      <c r="B31" s="84" t="inlineStr">
        <is>
          <t>דלת פנים 80/210 ס״מ: כנף בעובי 40 מ״מ במילוי מלא (פלקסבורד) בציפוי פורמייקה/למינטו בגוון לבחירת המזמין, משקוף עץ עם הלבשות ברוחב עד 15 ס״מ המותאם לעובי הקיר, 3 צירים, ידית נירוסטה ומנעול, כולל התקנה, כיוון וסתימת מרווחים.</t>
        </is>
      </c>
      <c r="C31" s="83" t="inlineStr">
        <is>
          <t>יח׳</t>
        </is>
      </c>
      <c r="D31" s="85" t="n">
        <v>5</v>
      </c>
      <c r="E31" s="86" t="n"/>
      <c r="F31" s="87">
        <f>IF(E31="","",D31*E31)</f>
        <v/>
      </c>
    </row>
    <row r="32" ht="17.25" customHeight="1" s="73">
      <c r="A32" s="83" t="inlineStr">
        <is>
          <t>06.01.020</t>
        </is>
      </c>
      <c r="B32" s="84" t="inlineStr">
        <is>
          <t>דלת פנים 70/210 ס״מ לשירותי האורחים, כנ״ל, עם מנעול "תפוס/פנוי".</t>
        </is>
      </c>
      <c r="C32" s="83" t="inlineStr">
        <is>
          <t>יח׳</t>
        </is>
      </c>
      <c r="D32" s="85" t="n">
        <v>1</v>
      </c>
      <c r="E32" s="86" t="n"/>
      <c r="F32" s="87">
        <f>IF(E32="","",D32*E32)</f>
        <v/>
      </c>
    </row>
    <row r="33" ht="30.75" customHeight="1" s="73">
      <c r="A33" s="83" t="inlineStr">
        <is>
          <t>06.01.030</t>
        </is>
      </c>
      <c r="B33" s="84" t="inlineStr">
        <is>
          <t>משקוף עיוור מפח מגולוון בעובי 1.5 מ״מ לדלת פנים, כולל ביטון, יישור ופילוס והתאמה לרוחב הקיר הסופי.</t>
        </is>
      </c>
      <c r="C33" s="83" t="inlineStr">
        <is>
          <t>יח׳</t>
        </is>
      </c>
      <c r="D33" s="85" t="n">
        <v>6</v>
      </c>
      <c r="E33" s="86" t="n"/>
      <c r="F33" s="87">
        <f>IF(E33="","",D33*E33)</f>
        <v/>
      </c>
    </row>
    <row r="34" ht="15" customHeight="1" s="73">
      <c r="A34" s="88" t="n"/>
      <c r="B34" s="89" t="inlineStr">
        <is>
          <t>סה״כ פרק 06 — נגרות אומן ומסגרות פלדה</t>
        </is>
      </c>
      <c r="C34" s="88" t="n"/>
      <c r="D34" s="88" t="n"/>
      <c r="E34" s="88" t="n"/>
      <c r="F34" s="90">
        <f>SUM(F31:F33)</f>
        <v/>
      </c>
    </row>
    <row r="36" ht="19.5" customHeight="1" s="73">
      <c r="A36" s="80" t="inlineStr">
        <is>
          <t>פרק 07 — מתקני תברואה</t>
        </is>
      </c>
      <c r="B36" s="81" t="n"/>
      <c r="C36" s="81" t="n"/>
      <c r="D36" s="81" t="n"/>
      <c r="E36" s="81" t="n"/>
      <c r="F36" s="82" t="n"/>
    </row>
    <row r="37" ht="44.25" customHeight="1" s="73">
      <c r="A37" s="83" t="inlineStr">
        <is>
          <t>07.01.010</t>
        </is>
      </c>
      <c r="B37" s="84" t="inlineStr">
        <is>
          <t>נקודת מים (קרים וחמים) לקבועה, בצנרת פוליאתילן מצולב עם שרוול (פקסגול או ש״ע, ת״י 1519) או צנרת רב-שכבתית, מהמחלק הדירתי ועד לברז הקבועה, כולל חציבה, סתימה, ברז ניתוק, אביזרי חיבור ובדיקת לחץ. ★</t>
        </is>
      </c>
      <c r="C37" s="83" t="inlineStr">
        <is>
          <t>נק׳</t>
        </is>
      </c>
      <c r="D37" s="91">
        <f>'דפי מדידה'!C204</f>
        <v/>
      </c>
      <c r="E37" s="86" t="n"/>
      <c r="F37" s="87">
        <f>IF(E37="","",D37*E37)</f>
        <v/>
      </c>
    </row>
    <row r="38" ht="30.75" customHeight="1" s="73">
      <c r="A38" s="83" t="inlineStr">
        <is>
          <t>07.01.020</t>
        </is>
      </c>
      <c r="B38" s="84" t="inlineStr">
        <is>
          <t>נקודת דלוחין בקוטר 50 מ״מ, צנרת PP/HDPE בריתוך (ת״י 1205), מהקבועה ועד לחיבור לקולטן או למחסום, כולל חציבה, סיפון ומחסום רצפה היכן שנדרש. ★</t>
        </is>
      </c>
      <c r="C38" s="83" t="inlineStr">
        <is>
          <t>נק׳</t>
        </is>
      </c>
      <c r="D38" s="91">
        <f>'דפי מדידה'!D204</f>
        <v/>
      </c>
      <c r="E38" s="86" t="n"/>
      <c r="F38" s="87">
        <f>IF(E38="","",D38*E38)</f>
        <v/>
      </c>
    </row>
    <row r="39" ht="30.75" customHeight="1" s="73">
      <c r="A39" s="83" t="inlineStr">
        <is>
          <t>07.01.030</t>
        </is>
      </c>
      <c r="B39" s="84" t="inlineStr">
        <is>
          <t>נקודת שפכים בקוטר 110 מ״מ לאסלה, כולל חיבור לקולטן הקיים, אטמים ואביזרים. ★</t>
        </is>
      </c>
      <c r="C39" s="83" t="inlineStr">
        <is>
          <t>נק׳</t>
        </is>
      </c>
      <c r="D39" s="91">
        <f>'דפי מדידה'!E204</f>
        <v/>
      </c>
      <c r="E39" s="86" t="n"/>
      <c r="F39" s="87">
        <f>IF(E39="","",D39*E39)</f>
        <v/>
      </c>
    </row>
    <row r="40" ht="44.25" customHeight="1" s="73">
      <c r="A40" s="83" t="inlineStr">
        <is>
          <t>07.01.040</t>
        </is>
      </c>
      <c r="B40" s="84" t="inlineStr">
        <is>
          <t>החלפת קו המים הראשי מהמונה בקומה ועד למחלק הדירתי בצנרת 1 אינץ׳, כולל ברז ראשי, מסנן, מחלק עם ברזי ניתוק לכל קו, וחיבור הדוד הקיים (חשמלי/שמש) לקווים החדשים כולל שסתום ביטחון.</t>
        </is>
      </c>
      <c r="C40" s="83" t="inlineStr">
        <is>
          <t>קומפ׳</t>
        </is>
      </c>
      <c r="D40" s="85" t="n">
        <v>1</v>
      </c>
      <c r="E40" s="86" t="n"/>
      <c r="F40" s="87">
        <f>IF(E40="","",D40*E40)</f>
        <v/>
      </c>
    </row>
    <row r="41" ht="44.25" customHeight="1" s="73">
      <c r="A41" s="83" t="inlineStr">
        <is>
          <t>07.01.050</t>
        </is>
      </c>
      <c r="B41" s="84" t="inlineStr">
        <is>
          <t>מיכל הדחה סמוי עם מסגרת נושאת לאסלה תלויה (דוגמת גבריט או ש״ע), כולל לחצן הפעלה דו-כמותי, חיבור למים ולשפכים, ומילוי סביב המסגרת בבלוקים/גבס ירוק.</t>
        </is>
      </c>
      <c r="C41" s="83" t="inlineStr">
        <is>
          <t>יח׳</t>
        </is>
      </c>
      <c r="D41" s="85" t="n">
        <v>3</v>
      </c>
      <c r="E41" s="86" t="n"/>
      <c r="F41" s="87">
        <f>IF(E41="","",D41*E41)</f>
        <v/>
      </c>
    </row>
    <row r="42" ht="44.25" customHeight="1" s="73">
      <c r="A42" s="83" t="inlineStr">
        <is>
          <t>07.01.060</t>
        </is>
      </c>
      <c r="B42" s="84" t="inlineStr">
        <is>
          <t>הרכבה בלבד של הקבועות הסניטריות המסופקות לפי מחיר היסוד (סעיף 99.01.020): אסלות תלויות, כיורים וארונות כיור, ברזים, אמבט, מקלחון ואינטרפוצים, כולל חיבור למים ולדלוחין, איטום סיליקון והפעלה.</t>
        </is>
      </c>
      <c r="C42" s="83" t="inlineStr">
        <is>
          <t>קומפ׳</t>
        </is>
      </c>
      <c r="D42" s="85" t="n">
        <v>1</v>
      </c>
      <c r="E42" s="86" t="n"/>
      <c r="F42" s="87">
        <f>IF(E42="","",D42*E42)</f>
        <v/>
      </c>
    </row>
    <row r="43" ht="15" customHeight="1" s="73">
      <c r="A43" s="88" t="n"/>
      <c r="B43" s="89" t="inlineStr">
        <is>
          <t>סה״כ פרק 07 — מתקני תברואה</t>
        </is>
      </c>
      <c r="C43" s="88" t="n"/>
      <c r="D43" s="88" t="n"/>
      <c r="E43" s="88" t="n"/>
      <c r="F43" s="90">
        <f>SUM(F37:F42)</f>
        <v/>
      </c>
    </row>
    <row r="45" ht="19.5" customHeight="1" s="73">
      <c r="A45" s="80" t="inlineStr">
        <is>
          <t>פרק 08 — מתקני חשמל</t>
        </is>
      </c>
      <c r="B45" s="81" t="n"/>
      <c r="C45" s="81" t="n"/>
      <c r="D45" s="81" t="n"/>
      <c r="E45" s="81" t="n"/>
      <c r="F45" s="82" t="n"/>
    </row>
    <row r="46" ht="57.75" customHeight="1" s="73">
      <c r="A46" s="83" t="inlineStr">
        <is>
          <t>08.01.010</t>
        </is>
      </c>
      <c r="B46" s="84" t="inlineStr">
        <is>
          <t>לוח חשמל דירתי תלת-פאזי 3×25A (ת״י 61439) לכ-36 מודולים, כולל מפסק ראשי, 2 מפסקי פחת 40A/0.03A, מאמ״תים לפי תכנית, מגען ושעון לדוד, פסי צבירה ושילוט; כולל פסי השוואת פוטנציאלים בחדרים הרטובים ובמטבח וחיבור להארקה הקיימת.</t>
        </is>
      </c>
      <c r="C46" s="83" t="inlineStr">
        <is>
          <t>קומפ׳</t>
        </is>
      </c>
      <c r="D46" s="85" t="n">
        <v>1</v>
      </c>
      <c r="E46" s="86" t="n"/>
      <c r="F46" s="87">
        <f>IF(E46="","",D46*E46)</f>
        <v/>
      </c>
    </row>
    <row r="47" ht="30.75" customHeight="1" s="73">
      <c r="A47" s="83" t="inlineStr">
        <is>
          <t>08.01.020</t>
        </is>
      </c>
      <c r="B47" s="84" t="inlineStr">
        <is>
          <t>נקודת מאור, כולל צנרת סמויה, מוליכים 1.5 ממ״ר, קופסאות, מפסק (יחיד/כפול/מחליף) מסדרת גוויס או ש״ע, חציבה וסתימה. ★</t>
        </is>
      </c>
      <c r="C47" s="83" t="inlineStr">
        <is>
          <t>נק׳</t>
        </is>
      </c>
      <c r="D47" s="91">
        <f>'דפי מדידה'!C194</f>
        <v/>
      </c>
      <c r="E47" s="86" t="n"/>
      <c r="F47" s="87">
        <f>IF(E47="","",D47*E47)</f>
        <v/>
      </c>
    </row>
    <row r="48" ht="30.75" customHeight="1" s="73">
      <c r="A48" s="83" t="inlineStr">
        <is>
          <t>08.01.030</t>
        </is>
      </c>
      <c r="B48" s="84" t="inlineStr">
        <is>
          <t>נקודת בית תקע 16A, כנ״ל, מוליכים 2.5 ממ״ר, כולל אביזר (בחדרים רטובים ובמרפסת — עם מכסה IP44). ★</t>
        </is>
      </c>
      <c r="C48" s="83" t="inlineStr">
        <is>
          <t>נק׳</t>
        </is>
      </c>
      <c r="D48" s="91">
        <f>'דפי מדידה'!D194</f>
        <v/>
      </c>
      <c r="E48" s="86" t="n"/>
      <c r="F48" s="87">
        <f>IF(E48="","",D48*E48)</f>
        <v/>
      </c>
    </row>
    <row r="49" ht="30.75" customHeight="1" s="73">
      <c r="A49" s="83" t="inlineStr">
        <is>
          <t>08.01.040</t>
        </is>
      </c>
      <c r="B49" s="84" t="inlineStr">
        <is>
          <t>נקודת כוח במעגל נפרד (תנור, כיריים, מדיח, מכונת כביסה, דוד), מוליכים 2.5 או 4 ממ״ר לפי תכנית, כולל מפסק או שקע ייעודי. ★</t>
        </is>
      </c>
      <c r="C49" s="83" t="inlineStr">
        <is>
          <t>נק׳</t>
        </is>
      </c>
      <c r="D49" s="91">
        <f>'דפי מדידה'!E194</f>
        <v/>
      </c>
      <c r="E49" s="86" t="n"/>
      <c r="F49" s="87">
        <f>IF(E49="","",D49*E49)</f>
        <v/>
      </c>
    </row>
    <row r="50" ht="30.75" customHeight="1" s="73">
      <c r="A50" s="83" t="inlineStr">
        <is>
          <t>08.01.050</t>
        </is>
      </c>
      <c r="B50" s="84" t="inlineStr">
        <is>
          <t>נקודת הזנה למזגן במעגל נפרד, מוליכים 2.5 ממ״ר, כולל מפסק ביטחון ליד היחידה. ★</t>
        </is>
      </c>
      <c r="C50" s="83" t="inlineStr">
        <is>
          <t>נק׳</t>
        </is>
      </c>
      <c r="D50" s="91">
        <f>'דפי מדידה'!F194</f>
        <v/>
      </c>
      <c r="E50" s="86" t="n"/>
      <c r="F50" s="87">
        <f>IF(E50="","",D50*E50)</f>
        <v/>
      </c>
    </row>
    <row r="51" ht="30.75" customHeight="1" s="73">
      <c r="A51" s="83" t="inlineStr">
        <is>
          <t>08.01.060</t>
        </is>
      </c>
      <c r="B51" s="84" t="inlineStr">
        <is>
          <t>נקודת תקשורת או טלוויזיה: צנרת 20 מ״מ עם חוט משיכה מארון התקשורת הדירתי, כולל שקע RJ45 או TV. ★</t>
        </is>
      </c>
      <c r="C51" s="83" t="inlineStr">
        <is>
          <t>נק׳</t>
        </is>
      </c>
      <c r="D51" s="91">
        <f>'דפי מדידה'!G194</f>
        <v/>
      </c>
      <c r="E51" s="86" t="n"/>
      <c r="F51" s="87">
        <f>IF(E51="","",D51*E51)</f>
        <v/>
      </c>
    </row>
    <row r="52" ht="30.75" customHeight="1" s="73">
      <c r="A52" s="83" t="inlineStr">
        <is>
          <t>08.01.070</t>
        </is>
      </c>
      <c r="B52" s="84" t="inlineStr">
        <is>
          <t>בדיקת המתקן על ידי חשמלאי בודק מוסמך ומסירת אישור תקינות, כולל תכנית עדות (AS MADE) של הלוח ושילוט המעגלים.</t>
        </is>
      </c>
      <c r="C52" s="83" t="inlineStr">
        <is>
          <t>קומפ׳</t>
        </is>
      </c>
      <c r="D52" s="85" t="n">
        <v>1</v>
      </c>
      <c r="E52" s="86" t="n"/>
      <c r="F52" s="87">
        <f>IF(E52="","",D52*E52)</f>
        <v/>
      </c>
    </row>
    <row r="53" ht="15" customHeight="1" s="73">
      <c r="A53" s="88" t="n"/>
      <c r="B53" s="89" t="inlineStr">
        <is>
          <t>סה״כ פרק 08 — מתקני חשמל</t>
        </is>
      </c>
      <c r="C53" s="88" t="n"/>
      <c r="D53" s="88" t="n"/>
      <c r="E53" s="88" t="n"/>
      <c r="F53" s="90">
        <f>SUM(F46:F52)</f>
        <v/>
      </c>
    </row>
    <row r="55" ht="19.5" customHeight="1" s="73">
      <c r="A55" s="80" t="inlineStr">
        <is>
          <t>פרק 09 — עבודות טיח</t>
        </is>
      </c>
      <c r="B55" s="81" t="n"/>
      <c r="C55" s="81" t="n"/>
      <c r="D55" s="81" t="n"/>
      <c r="E55" s="81" t="n"/>
      <c r="F55" s="82" t="n"/>
    </row>
    <row r="56" ht="44.25" customHeight="1" s="73">
      <c r="A56" s="83" t="inlineStr">
        <is>
          <t>09.01.010</t>
        </is>
      </c>
      <c r="B56" s="84" t="inlineStr">
        <is>
          <t>טיח פנים בשתי שכבות (הרבצה צמנטית ושכבת גמר "לבד") על קירות הבלוק החדשים וסגירות הפתחים, כולל רשת שריון במפגשים עם קירות קיימים ופינות מגן PVC. מדידה משני הצדדים, נטו. ★</t>
        </is>
      </c>
      <c r="C56" s="83" t="inlineStr">
        <is>
          <t>מ״ר</t>
        </is>
      </c>
      <c r="D56" s="91">
        <f>'דפי מדידה'!F151</f>
        <v/>
      </c>
      <c r="E56" s="86" t="n"/>
      <c r="F56" s="87">
        <f>IF(E56="","",D56*E56)</f>
        <v/>
      </c>
    </row>
    <row r="57" ht="30.75" customHeight="1" s="73">
      <c r="A57" s="83" t="inlineStr">
        <is>
          <t>09.01.020</t>
        </is>
      </c>
      <c r="B57" s="84" t="inlineStr">
        <is>
          <t>טיח צמנטי מיישר בשכבה אחת כתשתית לחיפוי קרמיקה, בחדרים הרטובים ובמטבח, לאחר סיתות הטיח הישן. ★</t>
        </is>
      </c>
      <c r="C57" s="83" t="inlineStr">
        <is>
          <t>מ״ר</t>
        </is>
      </c>
      <c r="D57" s="91">
        <f>'דפי מדידה'!F145</f>
        <v/>
      </c>
      <c r="E57" s="86" t="n"/>
      <c r="F57" s="87">
        <f>IF(E57="","",D57*E57)</f>
        <v/>
      </c>
    </row>
    <row r="58" ht="44.25" customHeight="1" s="73">
      <c r="A58" s="83" t="inlineStr">
        <is>
          <t>09.01.030</t>
        </is>
      </c>
      <c r="B58" s="84" t="inlineStr">
        <is>
          <t>תיקוני טיח בכל הדירה: סיתות טיח רופף לפי סימון המפקח, השלמות במקומות הריסת קירות, חריצי צנרת וחשמל, סביב משקופים וחלונות חדשים, עד לקבלת מישור ישר מוכן לשפכטל.</t>
        </is>
      </c>
      <c r="C58" s="83" t="inlineStr">
        <is>
          <t>מ״ר</t>
        </is>
      </c>
      <c r="D58" s="85" t="n">
        <v>40</v>
      </c>
      <c r="E58" s="86" t="n"/>
      <c r="F58" s="87">
        <f>IF(E58="","",D58*E58)</f>
        <v/>
      </c>
    </row>
    <row r="59" ht="15" customHeight="1" s="73">
      <c r="A59" s="88" t="n"/>
      <c r="B59" s="89" t="inlineStr">
        <is>
          <t>סה״כ פרק 09 — עבודות טיח</t>
        </is>
      </c>
      <c r="C59" s="88" t="n"/>
      <c r="D59" s="88" t="n"/>
      <c r="E59" s="88" t="n"/>
      <c r="F59" s="90">
        <f>SUM(F56:F58)</f>
        <v/>
      </c>
    </row>
    <row r="61" ht="19.5" customHeight="1" s="73">
      <c r="A61" s="80" t="inlineStr">
        <is>
          <t>פרק 10 — עבודות ריצוף וחיפוי</t>
        </is>
      </c>
      <c r="B61" s="81" t="n"/>
      <c r="C61" s="81" t="n"/>
      <c r="D61" s="81" t="n"/>
      <c r="E61" s="81" t="n"/>
      <c r="F61" s="82" t="n"/>
    </row>
    <row r="62" ht="57.75" customHeight="1" s="73">
      <c r="A62" s="83" t="inlineStr">
        <is>
          <t>10.01.010</t>
        </is>
      </c>
      <c r="B62" s="84" t="inlineStr">
        <is>
          <t>ריצוף באריחי גרניט פורצלן 60/60 ס״מ (ת״י 314, קבוצת ספיגה BIa) בחדרים היבשים, על מצע חול מיוצב/טיט בעובי עד 5 ס״מ, בדבק גמיש C2 וברובה אקרילית בגוון לבחירה, במרווחים של 2 מ״מ, כולל פילוס ותכנון חלוקה מול המפקח. מחיר יסוד לאריח: 90 ₪/מ״ר. ★</t>
        </is>
      </c>
      <c r="C62" s="83" t="inlineStr">
        <is>
          <t>מ״ר</t>
        </is>
      </c>
      <c r="D62" s="91">
        <f>'דפי מדידה'!F96</f>
        <v/>
      </c>
      <c r="E62" s="86" t="n"/>
      <c r="F62" s="87">
        <f>IF(E62="","",D62*E62)</f>
        <v/>
      </c>
    </row>
    <row r="63" ht="30.75" customHeight="1" s="73">
      <c r="A63" s="83" t="inlineStr">
        <is>
          <t>10.01.020</t>
        </is>
      </c>
      <c r="B63" s="84" t="inlineStr">
        <is>
          <t>ריצוף כנ״ל באריחי גרניט פורצלן 60/60 ס״מ נגד החלקה R10 (ת״י 2279) בחדרים הרטובים, בשיפוע לכיוון הניקוז. מחיר יסוד לאריח: 90 ₪/מ״ר. ★</t>
        </is>
      </c>
      <c r="C63" s="83" t="inlineStr">
        <is>
          <t>מ״ר</t>
        </is>
      </c>
      <c r="D63" s="91">
        <f>'דפי מדידה'!F103</f>
        <v/>
      </c>
      <c r="E63" s="86" t="n"/>
      <c r="F63" s="87">
        <f>IF(E63="","",D63*E63)</f>
        <v/>
      </c>
    </row>
    <row r="64" ht="30.75" customHeight="1" s="73">
      <c r="A64" s="83" t="inlineStr">
        <is>
          <t>10.01.030</t>
        </is>
      </c>
      <c r="B64" s="84" t="inlineStr">
        <is>
          <t>ריצוף המרפסת באריחי גרניט פורצלן נגד החלקה R11, 60/60 או 30/60 ס״מ, בשיפוע 1.5% לכיוון הניקוז, כולל פרופיל גמר ("אף מים") בקצה. ★</t>
        </is>
      </c>
      <c r="C64" s="83" t="inlineStr">
        <is>
          <t>מ״ר</t>
        </is>
      </c>
      <c r="D64" s="91">
        <f>'דפי מדידה'!F14</f>
        <v/>
      </c>
      <c r="E64" s="86" t="n"/>
      <c r="F64" s="87">
        <f>IF(E64="","",D64*E64)</f>
        <v/>
      </c>
    </row>
    <row r="65" ht="30.75" customHeight="1" s="73">
      <c r="A65" s="83" t="inlineStr">
        <is>
          <t>10.01.040</t>
        </is>
      </c>
      <c r="B65" s="84" t="inlineStr">
        <is>
          <t>פנלים (שיפולים) מגרניט פורצלן תואם לריצוף בגובה 7 ס״מ, כולל חיתוך, הדבקה, רובה ועיבוד פינות. ★</t>
        </is>
      </c>
      <c r="C65" s="83" t="inlineStr">
        <is>
          <t>מ״א</t>
        </is>
      </c>
      <c r="D65" s="91">
        <f>'דפי מדידה'!F119</f>
        <v/>
      </c>
      <c r="E65" s="86" t="n"/>
      <c r="F65" s="87">
        <f>IF(E65="","",D65*E65)</f>
        <v/>
      </c>
    </row>
    <row r="66" ht="57.75" customHeight="1" s="73">
      <c r="A66" s="83" t="inlineStr">
        <is>
          <t>10.02.010</t>
        </is>
      </c>
      <c r="B66" s="84" t="inlineStr">
        <is>
          <t>חיפוי קירות חדרי הרחצה באריחי גרניט פורצלן או קרמיקה 30/60 ס״מ (ת״י 314) עד גובה התקרה, בדבק גמיש C2TE על טיח מיישר, רובה אפוקסית בפינות הרטובות, כולל פינות בפרופיל אלומיניום וחיתוכים לנקודות מים וחשמל. מחיר יסוד לאריח: 80 ₪/מ״ר. ★</t>
        </is>
      </c>
      <c r="C66" s="83" t="inlineStr">
        <is>
          <t>מ״ר</t>
        </is>
      </c>
      <c r="D66" s="91">
        <f>'דפי מדידה'!F127</f>
        <v/>
      </c>
      <c r="E66" s="86" t="n"/>
      <c r="F66" s="87">
        <f>IF(E66="","",D66*E66)</f>
        <v/>
      </c>
    </row>
    <row r="67" ht="17.25" customHeight="1" s="73">
      <c r="A67" s="83" t="inlineStr">
        <is>
          <t>10.02.020</t>
        </is>
      </c>
      <c r="B67" s="84" t="inlineStr">
        <is>
          <t>חיפוי קירות שירותי האורחים, כנ״ל, מלא עד התקרה. ★</t>
        </is>
      </c>
      <c r="C67" s="83" t="inlineStr">
        <is>
          <t>מ״ר</t>
        </is>
      </c>
      <c r="D67" s="91">
        <f>'דפי מדידה'!F133</f>
        <v/>
      </c>
      <c r="E67" s="86" t="n"/>
      <c r="F67" s="87">
        <f>IF(E67="","",D67*E67)</f>
        <v/>
      </c>
    </row>
    <row r="68" ht="30.75" customHeight="1" s="73">
      <c r="A68" s="83" t="inlineStr">
        <is>
          <t>10.02.030</t>
        </is>
      </c>
      <c r="B68" s="84" t="inlineStr">
        <is>
          <t>חיפוי קיר המטבח בין משטח העבודה לארונות העליונים, באריחי קרמיקה או גרניט פורצלן לבחירה, כולל פרופילי גמר. מחיר יסוד לאריח: 100 ₪/מ״ר. ★</t>
        </is>
      </c>
      <c r="C68" s="83" t="inlineStr">
        <is>
          <t>מ״ר</t>
        </is>
      </c>
      <c r="D68" s="91">
        <f>'דפי מדידה'!F138</f>
        <v/>
      </c>
      <c r="E68" s="86" t="n"/>
      <c r="F68" s="87">
        <f>IF(E68="","",D68*E68)</f>
        <v/>
      </c>
    </row>
    <row r="69" ht="30.75" customHeight="1" s="73">
      <c r="A69" s="83" t="inlineStr">
        <is>
          <t>10.03.010</t>
        </is>
      </c>
      <c r="B69" s="84" t="inlineStr">
        <is>
          <t>אדני חלונות (ספים) משיש או אבן קיסר בעובי 2 ס״מ וברוחב עד 25 ס״מ, מלוטשים, עם אף מים, כולל הדבקה ואיטום. (3×1.50 + 1.10 + 2×0.70)</t>
        </is>
      </c>
      <c r="C69" s="83" t="inlineStr">
        <is>
          <t>מ״א</t>
        </is>
      </c>
      <c r="D69" s="85" t="n">
        <v>7</v>
      </c>
      <c r="E69" s="86" t="n"/>
      <c r="F69" s="87">
        <f>IF(E69="","",D69*E69)</f>
        <v/>
      </c>
    </row>
    <row r="70" ht="30.75" customHeight="1" s="73">
      <c r="A70" s="83" t="inlineStr">
        <is>
          <t>10.03.020</t>
        </is>
      </c>
      <c r="B70" s="84" t="inlineStr">
        <is>
          <t>ספי מעבר (פסי הפרדה) משיש או אבן בפתחי החדרים הרטובים ובמעבר למרפסת, ברוחב עד 15 ס״מ, מלוטשים.</t>
        </is>
      </c>
      <c r="C70" s="83" t="inlineStr">
        <is>
          <t>יח׳</t>
        </is>
      </c>
      <c r="D70" s="85" t="n">
        <v>4</v>
      </c>
      <c r="E70" s="86" t="n"/>
      <c r="F70" s="87">
        <f>IF(E70="","",D70*E70)</f>
        <v/>
      </c>
    </row>
    <row r="71" ht="15" customHeight="1" s="73">
      <c r="A71" s="88" t="n"/>
      <c r="B71" s="89" t="inlineStr">
        <is>
          <t>סה״כ פרק 10 — עבודות ריצוף וחיפוי</t>
        </is>
      </c>
      <c r="C71" s="88" t="n"/>
      <c r="D71" s="88" t="n"/>
      <c r="E71" s="88" t="n"/>
      <c r="F71" s="90">
        <f>SUM(F62:F70)</f>
        <v/>
      </c>
    </row>
    <row r="73" ht="19.5" customHeight="1" s="73">
      <c r="A73" s="80" t="inlineStr">
        <is>
          <t>פרק 11 — עבודות צביעה</t>
        </is>
      </c>
      <c r="B73" s="81" t="n"/>
      <c r="C73" s="81" t="n"/>
      <c r="D73" s="81" t="n"/>
      <c r="E73" s="81" t="n"/>
      <c r="F73" s="82" t="n"/>
    </row>
    <row r="74" ht="44.25" customHeight="1" s="73">
      <c r="A74" s="83" t="inlineStr">
        <is>
          <t>11.01.010</t>
        </is>
      </c>
      <c r="B74" s="84" t="inlineStr">
        <is>
          <t>צביעת קירות פנים (קיימים וחדשים) בצבע אקרילי "סופרקריל" או ש״ע ב-3 שכבות (יסוד + 2 גמר), על שפכטל מלא ("גמר סופר") ושיוף, בגוונים לבחירת המזמין (עד 3 גוונים). ★</t>
        </is>
      </c>
      <c r="C74" s="83" t="inlineStr">
        <is>
          <t>מ״ר</t>
        </is>
      </c>
      <c r="D74" s="91">
        <f>'דפי מדידה'!F174</f>
        <v/>
      </c>
      <c r="E74" s="86" t="n"/>
      <c r="F74" s="87">
        <f>IF(E74="","",D74*E74)</f>
        <v/>
      </c>
    </row>
    <row r="75" ht="30.75" customHeight="1" s="73">
      <c r="A75" s="83" t="inlineStr">
        <is>
          <t>11.01.020</t>
        </is>
      </c>
      <c r="B75" s="84" t="inlineStr">
        <is>
          <t>צביעת תקרות בטון קיימות ותקרות גבס בחדרים היבשים, כנ״ל, כולל שפכטל, סרטי חיזוק במישקי הגבס ותיקון סדקים. ★</t>
        </is>
      </c>
      <c r="C75" s="83" t="inlineStr">
        <is>
          <t>מ״ר</t>
        </is>
      </c>
      <c r="D75" s="91">
        <f>'דפי מדידה'!F96</f>
        <v/>
      </c>
      <c r="E75" s="86" t="n"/>
      <c r="F75" s="87">
        <f>IF(E75="","",D75*E75)</f>
        <v/>
      </c>
    </row>
    <row r="76" ht="30.75" customHeight="1" s="73">
      <c r="A76" s="83" t="inlineStr">
        <is>
          <t>11.01.030</t>
        </is>
      </c>
      <c r="B76" s="84" t="inlineStr">
        <is>
          <t>צביעת תקרות החדרים הרטובים בצבע אקרילי עמיד לחות ונגד עובש (דוגמת "אקרינול" או ש״ע), 3 שכבות. ★</t>
        </is>
      </c>
      <c r="C76" s="83" t="inlineStr">
        <is>
          <t>מ״ר</t>
        </is>
      </c>
      <c r="D76" s="91">
        <f>'דפי מדידה'!F103</f>
        <v/>
      </c>
      <c r="E76" s="86" t="n"/>
      <c r="F76" s="87">
        <f>IF(E76="","",D76*E76)</f>
        <v/>
      </c>
    </row>
    <row r="77" ht="15" customHeight="1" s="73">
      <c r="A77" s="88" t="n"/>
      <c r="B77" s="89" t="inlineStr">
        <is>
          <t>סה״כ פרק 11 — עבודות צביעה</t>
        </is>
      </c>
      <c r="C77" s="88" t="n"/>
      <c r="D77" s="88" t="n"/>
      <c r="E77" s="88" t="n"/>
      <c r="F77" s="90">
        <f>SUM(F74:F76)</f>
        <v/>
      </c>
    </row>
    <row r="79" ht="19.5" customHeight="1" s="73">
      <c r="A79" s="80" t="inlineStr">
        <is>
          <t>פרק 12 — עבודות אלומיניום</t>
        </is>
      </c>
      <c r="B79" s="81" t="n"/>
      <c r="C79" s="81" t="n"/>
      <c r="D79" s="81" t="n"/>
      <c r="E79" s="81" t="n"/>
      <c r="F79" s="82" t="n"/>
    </row>
    <row r="80" ht="57.75" customHeight="1" s="73">
      <c r="A80" s="83" t="inlineStr">
        <is>
          <t>12.01.010</t>
        </is>
      </c>
      <c r="B80" s="84" t="inlineStr">
        <is>
          <t>חלון אלומיניום הזזה 2 כנפיים 140/120 ס״מ, פרופיל קליל 7000 או ש״ע בגוון לבחירה, זיגוג בידודי 4+8+4 מ״מ, רשת נגד יתושים, כולל תריס גלילה אלומיניום מוקצף עם מנוע חשמלי ומפסק, פרופיל עיוור, איטום היקפי ואטימה לרוח ולמים (ת״י 1068). ★</t>
        </is>
      </c>
      <c r="C80" s="83" t="inlineStr">
        <is>
          <t>יח׳</t>
        </is>
      </c>
      <c r="D80" s="91">
        <f>'דפי מדידה'!E208</f>
        <v/>
      </c>
      <c r="E80" s="86" t="n"/>
      <c r="F80" s="87">
        <f>IF(E80="","",D80*E80)</f>
        <v/>
      </c>
    </row>
    <row r="81" ht="30.75" customHeight="1" s="73">
      <c r="A81" s="83" t="inlineStr">
        <is>
          <t>12.01.020</t>
        </is>
      </c>
      <c r="B81" s="84" t="inlineStr">
        <is>
          <t>חלון אלומיניום הזזה 2 כנפיים 100/120 ס״מ למטבח, כנ״ל, כולל תריס גלילה חשמלי. ★</t>
        </is>
      </c>
      <c r="C81" s="83" t="inlineStr">
        <is>
          <t>יח׳</t>
        </is>
      </c>
      <c r="D81" s="91">
        <f>'דפי מדידה'!E209</f>
        <v/>
      </c>
      <c r="E81" s="86" t="n"/>
      <c r="F81" s="87">
        <f>IF(E81="","",D81*E81)</f>
        <v/>
      </c>
    </row>
    <row r="82" ht="30.75" customHeight="1" s="73">
      <c r="A82" s="83" t="inlineStr">
        <is>
          <t>12.01.030</t>
        </is>
      </c>
      <c r="B82" s="84" t="inlineStr">
        <is>
          <t>חלון אלומיניום דריי-קיפ 60/60 ס״מ לחדרי הרחצה, זכוכית חלבית בידודית, ללא תריס, כולל רשת ואיטום. ★</t>
        </is>
      </c>
      <c r="C82" s="83" t="inlineStr">
        <is>
          <t>יח׳</t>
        </is>
      </c>
      <c r="D82" s="91">
        <f>'דפי מדידה'!E210</f>
        <v/>
      </c>
      <c r="E82" s="86" t="n"/>
      <c r="F82" s="87">
        <f>IF(E82="","",D82*E82)</f>
        <v/>
      </c>
    </row>
    <row r="83" ht="44.25" customHeight="1" s="73">
      <c r="A83" s="83" t="inlineStr">
        <is>
          <t>12.01.040</t>
        </is>
      </c>
      <c r="B83" s="84" t="inlineStr">
        <is>
          <t>דלת הזזה 2 כנפיים (נגררת + קבועה) 240/220 ס״מ למרפסת, פרופיל קליל 9000 או ש״ע, זכוכית בידודית מחוסמת 6+12+6 מ״מ (ת״י 1099), מסילה שקועה, רשת, כולל תריס גלילה חשמלי וארגז תריס. ★</t>
        </is>
      </c>
      <c r="C83" s="83" t="inlineStr">
        <is>
          <t>יח׳</t>
        </is>
      </c>
      <c r="D83" s="91">
        <f>'דפי מדידה'!E211</f>
        <v/>
      </c>
      <c r="E83" s="86" t="n"/>
      <c r="F83" s="87">
        <f>IF(E83="","",D83*E83)</f>
        <v/>
      </c>
    </row>
    <row r="84" ht="30.75" customHeight="1" s="73">
      <c r="A84" s="83" t="inlineStr">
        <is>
          <t>12.01.050</t>
        </is>
      </c>
      <c r="B84" s="84" t="inlineStr">
        <is>
          <t>הלבשות ופרופילי כיסוי מאלומיניום סביב החלונות והדלת מבפנים ומבחוץ, כולל איטום בסיליקון ניטרלי (נמדד לפי היקף הפתחים). ★</t>
        </is>
      </c>
      <c r="C84" s="83" t="inlineStr">
        <is>
          <t>מ״א</t>
        </is>
      </c>
      <c r="D84" s="91">
        <f>'דפי מדידה'!G212</f>
        <v/>
      </c>
      <c r="E84" s="86" t="n"/>
      <c r="F84" s="87">
        <f>IF(E84="","",D84*E84)</f>
        <v/>
      </c>
    </row>
    <row r="85" ht="15" customHeight="1" s="73">
      <c r="A85" s="88" t="n"/>
      <c r="B85" s="89" t="inlineStr">
        <is>
          <t>סה״כ פרק 12 — עבודות אלומיניום</t>
        </is>
      </c>
      <c r="C85" s="88" t="n"/>
      <c r="D85" s="88" t="n"/>
      <c r="E85" s="88" t="n"/>
      <c r="F85" s="90">
        <f>SUM(F80:F84)</f>
        <v/>
      </c>
    </row>
    <row r="87" ht="19.5" customHeight="1" s="73">
      <c r="A87" s="80" t="inlineStr">
        <is>
          <t>פרק 15 — מתקני מיזוג אוויר</t>
        </is>
      </c>
      <c r="B87" s="81" t="n"/>
      <c r="C87" s="81" t="n"/>
      <c r="D87" s="81" t="n"/>
      <c r="E87" s="81" t="n"/>
      <c r="F87" s="82" t="n"/>
    </row>
    <row r="88" ht="71.25" customHeight="1" s="73">
      <c r="A88" s="83" t="inlineStr">
        <is>
          <t>15.01.010</t>
        </is>
      </c>
      <c r="B88" s="84" t="inlineStr">
        <is>
          <t>מזגן מיני-מרכזי אינוורטר בתפוקת קירור כ-3.5 טון (42,000 BTU/h), דירוג אנרגטי A, יחידת מאייד בחלל תקרת הגבס במסדרון ויחידת מעבה על גג הבניין או במרפסת השירות, כולל תושבות, בולמי רעידות, צנרת גז נחושת מבודדת עד 15 מ״א, חיווט פיקוד, צנרת ניקוז PVC 32 מ״מ עד לנקודת ניקוז, תרמוסטט דיגיטלי, מילוי גז, הפעלה ואחריות יצרן.</t>
        </is>
      </c>
      <c r="C88" s="83" t="inlineStr">
        <is>
          <t>קומפ׳</t>
        </is>
      </c>
      <c r="D88" s="85" t="n">
        <v>1</v>
      </c>
      <c r="E88" s="86" t="n"/>
      <c r="F88" s="87">
        <f>IF(E88="","",D88*E88)</f>
        <v/>
      </c>
    </row>
    <row r="89" ht="30.75" customHeight="1" s="73">
      <c r="A89" s="83" t="inlineStr">
        <is>
          <t>15.01.020</t>
        </is>
      </c>
      <c r="B89" s="84" t="inlineStr">
        <is>
          <t>תעלות אוויר (אספקה והחזרה) מפח מגולוון, מבודדות ואטומות, כולל תעלות גמישות מבודדות לחדרים, תליות ואטמי מעבר בקירות. מדידה לפי שטח פח.</t>
        </is>
      </c>
      <c r="C89" s="83" t="inlineStr">
        <is>
          <t>מ״ר</t>
        </is>
      </c>
      <c r="D89" s="85" t="n">
        <v>18</v>
      </c>
      <c r="E89" s="86" t="n"/>
      <c r="F89" s="87">
        <f>IF(E89="","",D89*E89)</f>
        <v/>
      </c>
    </row>
    <row r="90" ht="30.75" customHeight="1" s="73">
      <c r="A90" s="83" t="inlineStr">
        <is>
          <t>15.01.030</t>
        </is>
      </c>
      <c r="B90" s="84" t="inlineStr">
        <is>
          <t>מפזרי אוויר תקרתיים או קיריים מאלומיניום צבוע עם ווסת כמות, במידות לפי תכנית, כולל חיבור לתעלה.</t>
        </is>
      </c>
      <c r="C90" s="83" t="inlineStr">
        <is>
          <t>יח׳</t>
        </is>
      </c>
      <c r="D90" s="85" t="n">
        <v>5</v>
      </c>
      <c r="E90" s="86" t="n"/>
      <c r="F90" s="87">
        <f>IF(E90="","",D90*E90)</f>
        <v/>
      </c>
    </row>
    <row r="91" ht="30.75" customHeight="1" s="73">
      <c r="A91" s="83" t="inlineStr">
        <is>
          <t>15.01.040</t>
        </is>
      </c>
      <c r="B91" s="84" t="inlineStr">
        <is>
          <t>תריס אוויר חוזר מאלומיניום צבוע עם מסנן נשלף, כולל מסגרת ופתח בתקרת הגבס.</t>
        </is>
      </c>
      <c r="C91" s="83" t="inlineStr">
        <is>
          <t>יח׳</t>
        </is>
      </c>
      <c r="D91" s="85" t="n">
        <v>1</v>
      </c>
      <c r="E91" s="86" t="n"/>
      <c r="F91" s="87">
        <f>IF(E91="","",D91*E91)</f>
        <v/>
      </c>
    </row>
    <row r="92" ht="44.25" customHeight="1" s="73">
      <c r="A92" s="83" t="inlineStr">
        <is>
          <t>15.01.050</t>
        </is>
      </c>
      <c r="B92" s="84" t="inlineStr">
        <is>
          <t>מזגן עילי אינוורטר 1.25 כ״ס (כ-12,000 BTU/h) לחדרי הילדים, כולל יחידת מעבה, צנרת גז עד 5 מ״א, צנרת ניקוז עד לנקודת ניקוז, תושבות, מילוי גז והפעלה.</t>
        </is>
      </c>
      <c r="C92" s="83" t="inlineStr">
        <is>
          <t>יח׳</t>
        </is>
      </c>
      <c r="D92" s="85" t="n">
        <v>2</v>
      </c>
      <c r="E92" s="86" t="n"/>
      <c r="F92" s="87">
        <f>IF(E92="","",D92*E92)</f>
        <v/>
      </c>
    </row>
    <row r="93" ht="15" customHeight="1" s="73">
      <c r="A93" s="88" t="n"/>
      <c r="B93" s="89" t="inlineStr">
        <is>
          <t>סה״כ פרק 15 — מתקני מיזוג אוויר</t>
        </is>
      </c>
      <c r="C93" s="88" t="n"/>
      <c r="D93" s="88" t="n"/>
      <c r="E93" s="88" t="n"/>
      <c r="F93" s="90">
        <f>SUM(F88:F92)</f>
        <v/>
      </c>
    </row>
    <row r="95" ht="19.5" customHeight="1" s="73">
      <c r="A95" s="80" t="inlineStr">
        <is>
          <t>פרק 22 — רכיבים מתועשים בבניין (גבס)</t>
        </is>
      </c>
      <c r="B95" s="81" t="n"/>
      <c r="C95" s="81" t="n"/>
      <c r="D95" s="81" t="n"/>
      <c r="E95" s="81" t="n"/>
      <c r="F95" s="82" t="n"/>
    </row>
    <row r="96" ht="44.25" customHeight="1" s="73">
      <c r="A96" s="83" t="inlineStr">
        <is>
          <t>22.01.010</t>
        </is>
      </c>
      <c r="B96" s="84" t="inlineStr">
        <is>
          <t>תקרת גבס מונמכת: לוח גבס 12.5 מ״מ (ת״י 1490) על קונסטרוקציית פח מגולוון תקנית (ניצבים ומסילות) ותליות מתכוונות, במטבח ובמסדרון, כולל שפכטל במישקים, סרטי חיזוק ופינות מגן, מוכן לצבע. ★</t>
        </is>
      </c>
      <c r="C96" s="83" t="inlineStr">
        <is>
          <t>מ״ר</t>
        </is>
      </c>
      <c r="D96" s="91">
        <f>'דפי מדידה'!F180</f>
        <v/>
      </c>
      <c r="E96" s="86" t="n"/>
      <c r="F96" s="87">
        <f>IF(E96="","",D96*E96)</f>
        <v/>
      </c>
    </row>
    <row r="97" ht="17.25" customHeight="1" s="73">
      <c r="A97" s="83" t="inlineStr">
        <is>
          <t>22.01.020</t>
        </is>
      </c>
      <c r="B97" s="84" t="inlineStr">
        <is>
          <t>תקרת גבס כנ״ל בלוחות עמידי לחות ("ירוק") בחדרי הרחצה ובשירותי האורחים. ★</t>
        </is>
      </c>
      <c r="C97" s="83" t="inlineStr">
        <is>
          <t>מ״ר</t>
        </is>
      </c>
      <c r="D97" s="91">
        <f>'דפי מדידה'!F103</f>
        <v/>
      </c>
      <c r="E97" s="86" t="n"/>
      <c r="F97" s="87">
        <f>IF(E97="","",D97*E97)</f>
        <v/>
      </c>
    </row>
    <row r="98" ht="30.75" customHeight="1" s="73">
      <c r="A98" s="83" t="inlineStr">
        <is>
          <t>22.01.030</t>
        </is>
      </c>
      <c r="B98" s="84" t="inlineStr">
        <is>
          <t>סינר (הנמכה היקפית) בסלון לתאורה נסתרת, ברוחב עד 40 ס״מ ובהנמכה 20 ס״מ, כולל פרופיל צל ("שאדו") במפגש עם התקרה.</t>
        </is>
      </c>
      <c r="C98" s="83" t="inlineStr">
        <is>
          <t>מ״א</t>
        </is>
      </c>
      <c r="D98" s="85" t="n">
        <v>10.7</v>
      </c>
      <c r="E98" s="86" t="n"/>
      <c r="F98" s="87">
        <f>IF(E98="","",D98*E98)</f>
        <v/>
      </c>
    </row>
    <row r="99" ht="30.75" customHeight="1" s="73">
      <c r="A99" s="83" t="inlineStr">
        <is>
          <t>22.01.040</t>
        </is>
      </c>
      <c r="B99" s="84" t="inlineStr">
        <is>
          <t>פתח שירות 60/60 ס״מ בתקרת הגבס ליחידת המאייד, עם מסגרת אלומיניום ודלת נפתחת עם נעילה.</t>
        </is>
      </c>
      <c r="C99" s="83" t="inlineStr">
        <is>
          <t>יח׳</t>
        </is>
      </c>
      <c r="D99" s="85" t="n">
        <v>1</v>
      </c>
      <c r="E99" s="86" t="n"/>
      <c r="F99" s="87">
        <f>IF(E99="","",D99*E99)</f>
        <v/>
      </c>
    </row>
    <row r="100" ht="15" customHeight="1" s="73">
      <c r="A100" s="88" t="n"/>
      <c r="B100" s="89" t="inlineStr">
        <is>
          <t>סה״כ פרק 22 — רכיבים מתועשים בבניין</t>
        </is>
      </c>
      <c r="C100" s="88" t="n"/>
      <c r="D100" s="88" t="n"/>
      <c r="E100" s="88" t="n"/>
      <c r="F100" s="90">
        <f>SUM(F96:F99)</f>
        <v/>
      </c>
    </row>
    <row r="102" ht="19.5" customHeight="1" s="73">
      <c r="A102" s="80" t="inlineStr">
        <is>
          <t>פרק 24 — הריסות ופירוקים</t>
        </is>
      </c>
      <c r="B102" s="81" t="n"/>
      <c r="C102" s="81" t="n"/>
      <c r="D102" s="81" t="n"/>
      <c r="E102" s="81" t="n"/>
      <c r="F102" s="82" t="n"/>
    </row>
    <row r="103" ht="30.75" customHeight="1" s="73">
      <c r="A103" s="83" t="inlineStr">
        <is>
          <t>24.01.010</t>
        </is>
      </c>
      <c r="B103" s="84" t="inlineStr">
        <is>
          <t>פירוק ריצוף קיים (קרמיקה או טרצו) כולל שכבת המצע והחול עד לרצפת הבטון, בכל הדירה כולל המרפסת, ניקוי והכנת התשתית לריצוף חדש. ★</t>
        </is>
      </c>
      <c r="C103" s="83" t="inlineStr">
        <is>
          <t>מ״ר</t>
        </is>
      </c>
      <c r="D103" s="91">
        <f>'דפי מדידה'!F41</f>
        <v/>
      </c>
      <c r="E103" s="86" t="n"/>
      <c r="F103" s="87">
        <f>IF(E103="","",D103*E103)</f>
        <v/>
      </c>
    </row>
    <row r="104" ht="30.75" customHeight="1" s="73">
      <c r="A104" s="83" t="inlineStr">
        <is>
          <t>24.01.020</t>
        </is>
      </c>
      <c r="B104" s="84" t="inlineStr">
        <is>
          <t>פירוק חיפוי קרמיקה קיים מקירות חדרי הרחצה, שירותי האורחים והמטבח, כולל סיתות הטיח שמתחת עד לבלוק. ★</t>
        </is>
      </c>
      <c r="C104" s="83" t="inlineStr">
        <is>
          <t>מ״ר</t>
        </is>
      </c>
      <c r="D104" s="91">
        <f>'דפי מדידה'!F52</f>
        <v/>
      </c>
      <c r="E104" s="86" t="n"/>
      <c r="F104" s="87">
        <f>IF(E104="","",D104*E104)</f>
        <v/>
      </c>
    </row>
    <row r="105" ht="30.75" customHeight="1" s="73">
      <c r="A105" s="83" t="inlineStr">
        <is>
          <t>24.01.030</t>
        </is>
      </c>
      <c r="B105" s="84" t="inlineStr">
        <is>
          <t>הריסת קירות בלוק פנימיים בעובי עד 10 ס״מ כולל חגורות, בזהירות ובכלי יד או כלי חשמלי קל, ללא פגיעה באלמנטים קונסטרוקטיביים ובאישור מהנדס. ★</t>
        </is>
      </c>
      <c r="C105" s="83" t="inlineStr">
        <is>
          <t>מ״ר</t>
        </is>
      </c>
      <c r="D105" s="91">
        <f>'דפי מדידה'!F58</f>
        <v/>
      </c>
      <c r="E105" s="86" t="n"/>
      <c r="F105" s="87">
        <f>IF(E105="","",D105*E105)</f>
        <v/>
      </c>
    </row>
    <row r="106" ht="17.25" customHeight="1" s="73">
      <c r="A106" s="83" t="inlineStr">
        <is>
          <t>24.01.040</t>
        </is>
      </c>
      <c r="B106" s="84" t="inlineStr">
        <is>
          <t>פירוק דלתות פנים קיימות כולל משקופים והלבשות.</t>
        </is>
      </c>
      <c r="C106" s="83" t="inlineStr">
        <is>
          <t>יח׳</t>
        </is>
      </c>
      <c r="D106" s="85" t="n">
        <v>6</v>
      </c>
      <c r="E106" s="86" t="n"/>
      <c r="F106" s="87">
        <f>IF(E106="","",D106*E106)</f>
        <v/>
      </c>
    </row>
    <row r="107" ht="17.25" customHeight="1" s="73">
      <c r="A107" s="83" t="inlineStr">
        <is>
          <t>24.01.050</t>
        </is>
      </c>
      <c r="B107" s="84" t="inlineStr">
        <is>
          <t>פירוק חלונות ודלת המרפסת הקיימים כולל תריסים, ארגזי תריס ומשקופים.</t>
        </is>
      </c>
      <c r="C107" s="83" t="inlineStr">
        <is>
          <t>יח׳</t>
        </is>
      </c>
      <c r="D107" s="85" t="n">
        <v>7</v>
      </c>
      <c r="E107" s="86" t="n"/>
      <c r="F107" s="87">
        <f>IF(E107="","",D107*E107)</f>
        <v/>
      </c>
    </row>
    <row r="108" ht="30.75" customHeight="1" s="73">
      <c r="A108" s="83" t="inlineStr">
        <is>
          <t>24.01.060</t>
        </is>
      </c>
      <c r="B108" s="84" t="inlineStr">
        <is>
          <t>פירוק קבועות סניטריות (אסלות, כיורים, אמבט, ברזים) והצנרת הישנה למים ולדלוחין בחדר רטוב, כולל פקיקת קווים ואיטום זמני.</t>
        </is>
      </c>
      <c r="C108" s="83" t="inlineStr">
        <is>
          <t>קומפ׳</t>
        </is>
      </c>
      <c r="D108" s="85" t="n">
        <v>3</v>
      </c>
      <c r="E108" s="86" t="n"/>
      <c r="F108" s="87">
        <f>IF(E108="","",D108*E108)</f>
        <v/>
      </c>
    </row>
    <row r="109" ht="30.75" customHeight="1" s="73">
      <c r="A109" s="83" t="inlineStr">
        <is>
          <t>24.01.070</t>
        </is>
      </c>
      <c r="B109" s="84" t="inlineStr">
        <is>
          <t>פירוק המטבח הקיים: ארונות תחתונים ועליונים, משטח שיש, כיור וברז, כולל ניתוק מים וחשמל.</t>
        </is>
      </c>
      <c r="C109" s="83" t="inlineStr">
        <is>
          <t>קומפ׳</t>
        </is>
      </c>
      <c r="D109" s="85" t="n">
        <v>1</v>
      </c>
      <c r="E109" s="86" t="n"/>
      <c r="F109" s="87">
        <f>IF(E109="","",D109*E109)</f>
        <v/>
      </c>
    </row>
    <row r="110" ht="30.75" customHeight="1" s="73">
      <c r="A110" s="83" t="inlineStr">
        <is>
          <t>24.01.080</t>
        </is>
      </c>
      <c r="B110" s="84" t="inlineStr">
        <is>
          <t>פירוק מתקן החשמל הקיים: לוח ישן, נקודות ומוליכים (צנרת סמויה תיסתם בטיח), בתיאום עם החשמלאי ולאחר ניתוק בטוח.</t>
        </is>
      </c>
      <c r="C110" s="83" t="inlineStr">
        <is>
          <t>קומפ׳</t>
        </is>
      </c>
      <c r="D110" s="85" t="n">
        <v>1</v>
      </c>
      <c r="E110" s="86" t="n"/>
      <c r="F110" s="87">
        <f>IF(E110="","",D110*E110)</f>
        <v/>
      </c>
    </row>
    <row r="111" ht="44.25" customHeight="1" s="73">
      <c r="A111" s="83" t="inlineStr">
        <is>
          <t>24.01.090</t>
        </is>
      </c>
      <c r="B111" s="84" t="inlineStr">
        <is>
          <t>פינוי פסולת בניין במכולות 8 מ״ק לאתר מורשה, כולל אגרות הטמנה ואישורי פינוי. הורדת הפסולת מקומה 3 במעלית מוגנת או בשרוול ייעודי כלולה בכל סעיפי הפירוק. ★</t>
        </is>
      </c>
      <c r="C111" s="83" t="inlineStr">
        <is>
          <t>יח׳</t>
        </is>
      </c>
      <c r="D111" s="91">
        <f>'דפי מדידה'!F223</f>
        <v/>
      </c>
      <c r="E111" s="86" t="n"/>
      <c r="F111" s="87">
        <f>IF(E111="","",D111*E111)</f>
        <v/>
      </c>
    </row>
    <row r="112" ht="15" customHeight="1" s="73">
      <c r="A112" s="88" t="n"/>
      <c r="B112" s="89" t="inlineStr">
        <is>
          <t>סה״כ פרק 24 — הריסות ופירוקים</t>
        </is>
      </c>
      <c r="C112" s="88" t="n"/>
      <c r="D112" s="88" t="n"/>
      <c r="E112" s="88" t="n"/>
      <c r="F112" s="90">
        <f>SUM(F103:F111)</f>
        <v/>
      </c>
    </row>
    <row r="114" ht="31.5" customHeight="1" s="73">
      <c r="A114" s="80" t="inlineStr">
        <is>
          <t>פרק 99 — סכומים זמניים ומחירי יסוד (סימון פנימי של livstoon — לא פרק במפרט הכללי)</t>
        </is>
      </c>
      <c r="B114" s="81" t="n"/>
      <c r="C114" s="81" t="n"/>
      <c r="D114" s="81" t="n"/>
      <c r="E114" s="81" t="n"/>
      <c r="F114" s="82" t="n"/>
    </row>
    <row r="115" ht="57.75" customHeight="1" s="73">
      <c r="A115" s="83" t="inlineStr">
        <is>
          <t>99.01.010</t>
        </is>
      </c>
      <c r="B115" s="84" t="inlineStr">
        <is>
          <t>מחיר יסוד — ארונות מטבח: ארונות תחתונים ועליונים בחיפוי לבחירה, משטח עבודה מאבן קיסר או ש״ע, פרזול (צירים ומסילות טריקה שקטה), הובלה והרכבה. לא כולל כיור וברז (ראו 99.01.020). הסכום יותאם לפי ההצעה הסופית של נגר המטבחים, ללא תוספת רווח קבלן על ההפרש.</t>
        </is>
      </c>
      <c r="C115" s="83" t="inlineStr">
        <is>
          <t>קומפ׳</t>
        </is>
      </c>
      <c r="D115" s="85" t="n">
        <v>1</v>
      </c>
      <c r="E115" s="92" t="n">
        <v>45000</v>
      </c>
      <c r="F115" s="87">
        <f>IF(E115="","",D115*E115)</f>
        <v/>
      </c>
    </row>
    <row r="116" ht="57.75" customHeight="1" s="73">
      <c r="A116" s="83" t="inlineStr">
        <is>
          <t>99.01.020</t>
        </is>
      </c>
      <c r="B116" s="84" t="inlineStr">
        <is>
          <t>מחיר יסוד — קבועות סניטריות וברזים (אספקה בלבד; ההרכבה בסעיף 07.01.060): 3 אסלות תלויות עם מושבים, 3 כיורים (2 עם ארון, 1 אינטגרלי), 3 ברזי כיור, אמבט אקרילי 170/70, 2 אינטרפוצים 4 דרך, מקלחון זכוכית 8 מ״מ, כיור מטבח וברז נשלף.</t>
        </is>
      </c>
      <c r="C116" s="83" t="inlineStr">
        <is>
          <t>קומפ׳</t>
        </is>
      </c>
      <c r="D116" s="85" t="n">
        <v>1</v>
      </c>
      <c r="E116" s="92" t="n">
        <v>28000</v>
      </c>
      <c r="F116" s="87">
        <f>IF(E116="","",D116*E116)</f>
        <v/>
      </c>
    </row>
    <row r="117" ht="44.25" customHeight="1" s="73">
      <c r="A117" s="83" t="inlineStr">
        <is>
          <t>99.01.030</t>
        </is>
      </c>
      <c r="B117" s="84" t="inlineStr">
        <is>
          <t>סכום זמני — עבודות בלתי צפויות ותיקונים נסתרים (נזילות, קונסטרוקציה, תשתיות בניין). לביצוע רק לפי הוראה בכתב של המפקח ועל בסיס ניתוח מחיר או עבודות רג׳י; היתרה תקוזז בחשבון הסופי.</t>
        </is>
      </c>
      <c r="C117" s="83" t="inlineStr">
        <is>
          <t>קומפ׳</t>
        </is>
      </c>
      <c r="D117" s="85" t="n">
        <v>1</v>
      </c>
      <c r="E117" s="92" t="n">
        <v>15000</v>
      </c>
      <c r="F117" s="87">
        <f>IF(E117="","",D117*E117)</f>
        <v/>
      </c>
    </row>
    <row r="118" ht="30.75" customHeight="1" s="73">
      <c r="A118" s="83" t="inlineStr">
        <is>
          <t>99.01.040</t>
        </is>
      </c>
      <c r="B118" s="84" t="inlineStr">
        <is>
          <t>עבודות רג׳י — שעת עבודה של פועל מקצועי, כולל כלי עבודה, ניהול וחומרים זעירים (למילוי: מחיר לשעה).</t>
        </is>
      </c>
      <c r="C118" s="83" t="inlineStr">
        <is>
          <t>ש״ע</t>
        </is>
      </c>
      <c r="D118" s="85" t="n">
        <v>40</v>
      </c>
      <c r="E118" s="86" t="n"/>
      <c r="F118" s="87">
        <f>IF(E118="","",D118*E118)</f>
        <v/>
      </c>
    </row>
    <row r="119" ht="17.25" customHeight="1" s="73">
      <c r="A119" s="83" t="inlineStr">
        <is>
          <t>99.01.050</t>
        </is>
      </c>
      <c r="B119" s="84" t="inlineStr">
        <is>
          <t>עבודות רג׳י — שעת עבודה של פועל פשוט.</t>
        </is>
      </c>
      <c r="C119" s="83" t="inlineStr">
        <is>
          <t>ש״ע</t>
        </is>
      </c>
      <c r="D119" s="85" t="n">
        <v>40</v>
      </c>
      <c r="E119" s="86" t="n"/>
      <c r="F119" s="87">
        <f>IF(E119="","",D119*E119)</f>
        <v/>
      </c>
    </row>
    <row r="120" ht="15" customHeight="1" s="73">
      <c r="A120" s="88" t="n"/>
      <c r="B120" s="89" t="inlineStr">
        <is>
          <t>סה״כ פרק 99 — סכומים זמניים ומחירי יסוד</t>
        </is>
      </c>
      <c r="C120" s="88" t="n"/>
      <c r="D120" s="88" t="n"/>
      <c r="E120" s="88" t="n"/>
      <c r="F120" s="90">
        <f>SUM(F115:F119)</f>
        <v/>
      </c>
    </row>
    <row r="122" ht="15" customHeight="1" s="73">
      <c r="A122" s="93" t="inlineStr">
        <is>
          <t>ריכוז כתב כמויות</t>
        </is>
      </c>
    </row>
    <row r="123" ht="15" customHeight="1" s="73">
      <c r="A123" s="94" t="inlineStr">
        <is>
          <t>00</t>
        </is>
      </c>
      <c r="B123" s="95" t="inlineStr">
        <is>
          <t>פרק 00 — מוקדמות</t>
        </is>
      </c>
      <c r="C123" s="96" t="n"/>
      <c r="D123" s="96" t="n"/>
      <c r="E123" s="96" t="n"/>
      <c r="F123" s="97">
        <f>F11</f>
        <v/>
      </c>
    </row>
    <row r="124" ht="15" customHeight="1" s="73">
      <c r="A124" s="94" t="inlineStr">
        <is>
          <t>02</t>
        </is>
      </c>
      <c r="B124" s="95" t="inlineStr">
        <is>
          <t>פרק 02 — עבודות בטון יצוק באתר</t>
        </is>
      </c>
      <c r="C124" s="96" t="n"/>
      <c r="D124" s="96" t="n"/>
      <c r="E124" s="96" t="n"/>
      <c r="F124" s="97">
        <f>F15</f>
        <v/>
      </c>
    </row>
    <row r="125" ht="15" customHeight="1" s="73">
      <c r="A125" s="94" t="inlineStr">
        <is>
          <t>04</t>
        </is>
      </c>
      <c r="B125" s="95" t="inlineStr">
        <is>
          <t>פרק 04 — עבודות בנייה</t>
        </is>
      </c>
      <c r="C125" s="96" t="n"/>
      <c r="D125" s="96" t="n"/>
      <c r="E125" s="96" t="n"/>
      <c r="F125" s="97">
        <f>F21</f>
        <v/>
      </c>
    </row>
    <row r="126" ht="15" customHeight="1" s="73">
      <c r="A126" s="94" t="inlineStr">
        <is>
          <t>05</t>
        </is>
      </c>
      <c r="B126" s="95" t="inlineStr">
        <is>
          <t>פרק 05 — עבודות איטום</t>
        </is>
      </c>
      <c r="C126" s="96" t="n"/>
      <c r="D126" s="96" t="n"/>
      <c r="E126" s="96" t="n"/>
      <c r="F126" s="97">
        <f>F28</f>
        <v/>
      </c>
    </row>
    <row r="127" ht="15" customHeight="1" s="73">
      <c r="A127" s="94" t="inlineStr">
        <is>
          <t>06</t>
        </is>
      </c>
      <c r="B127" s="95" t="inlineStr">
        <is>
          <t>פרק 06 — נגרות אומן ומסגרות פלדה</t>
        </is>
      </c>
      <c r="C127" s="96" t="n"/>
      <c r="D127" s="96" t="n"/>
      <c r="E127" s="96" t="n"/>
      <c r="F127" s="97">
        <f>F34</f>
        <v/>
      </c>
    </row>
    <row r="128" ht="15" customHeight="1" s="73">
      <c r="A128" s="94" t="inlineStr">
        <is>
          <t>07</t>
        </is>
      </c>
      <c r="B128" s="95" t="inlineStr">
        <is>
          <t>פרק 07 — מתקני תברואה</t>
        </is>
      </c>
      <c r="C128" s="96" t="n"/>
      <c r="D128" s="96" t="n"/>
      <c r="E128" s="96" t="n"/>
      <c r="F128" s="97">
        <f>F43</f>
        <v/>
      </c>
    </row>
    <row r="129" ht="15" customHeight="1" s="73">
      <c r="A129" s="94" t="inlineStr">
        <is>
          <t>08</t>
        </is>
      </c>
      <c r="B129" s="95" t="inlineStr">
        <is>
          <t>פרק 08 — מתקני חשמל</t>
        </is>
      </c>
      <c r="C129" s="96" t="n"/>
      <c r="D129" s="96" t="n"/>
      <c r="E129" s="96" t="n"/>
      <c r="F129" s="97">
        <f>F53</f>
        <v/>
      </c>
    </row>
    <row r="130" ht="15" customHeight="1" s="73">
      <c r="A130" s="94" t="inlineStr">
        <is>
          <t>09</t>
        </is>
      </c>
      <c r="B130" s="95" t="inlineStr">
        <is>
          <t>פרק 09 — עבודות טיח</t>
        </is>
      </c>
      <c r="C130" s="96" t="n"/>
      <c r="D130" s="96" t="n"/>
      <c r="E130" s="96" t="n"/>
      <c r="F130" s="97">
        <f>F59</f>
        <v/>
      </c>
    </row>
    <row r="131" ht="15" customHeight="1" s="73">
      <c r="A131" s="94" t="inlineStr">
        <is>
          <t>10</t>
        </is>
      </c>
      <c r="B131" s="95" t="inlineStr">
        <is>
          <t>פרק 10 — עבודות ריצוף וחיפוי</t>
        </is>
      </c>
      <c r="C131" s="96" t="n"/>
      <c r="D131" s="96" t="n"/>
      <c r="E131" s="96" t="n"/>
      <c r="F131" s="97">
        <f>F71</f>
        <v/>
      </c>
    </row>
    <row r="132" ht="15" customHeight="1" s="73">
      <c r="A132" s="94" t="inlineStr">
        <is>
          <t>11</t>
        </is>
      </c>
      <c r="B132" s="95" t="inlineStr">
        <is>
          <t>פרק 11 — עבודות צביעה</t>
        </is>
      </c>
      <c r="C132" s="96" t="n"/>
      <c r="D132" s="96" t="n"/>
      <c r="E132" s="96" t="n"/>
      <c r="F132" s="97">
        <f>F77</f>
        <v/>
      </c>
    </row>
    <row r="133" ht="15" customHeight="1" s="73">
      <c r="A133" s="94" t="inlineStr">
        <is>
          <t>12</t>
        </is>
      </c>
      <c r="B133" s="95" t="inlineStr">
        <is>
          <t>פרק 12 — עבודות אלומיניום</t>
        </is>
      </c>
      <c r="C133" s="96" t="n"/>
      <c r="D133" s="96" t="n"/>
      <c r="E133" s="96" t="n"/>
      <c r="F133" s="97">
        <f>F85</f>
        <v/>
      </c>
    </row>
    <row r="134" ht="15" customHeight="1" s="73">
      <c r="A134" s="94" t="inlineStr">
        <is>
          <t>15</t>
        </is>
      </c>
      <c r="B134" s="95" t="inlineStr">
        <is>
          <t>פרק 15 — מתקני מיזוג אוויר</t>
        </is>
      </c>
      <c r="C134" s="96" t="n"/>
      <c r="D134" s="96" t="n"/>
      <c r="E134" s="96" t="n"/>
      <c r="F134" s="97">
        <f>F93</f>
        <v/>
      </c>
    </row>
    <row r="135" ht="15" customHeight="1" s="73">
      <c r="A135" s="94" t="inlineStr">
        <is>
          <t>22</t>
        </is>
      </c>
      <c r="B135" s="95" t="inlineStr">
        <is>
          <t>פרק 22 — רכיבים מתועשים בבניין</t>
        </is>
      </c>
      <c r="C135" s="96" t="n"/>
      <c r="D135" s="96" t="n"/>
      <c r="E135" s="96" t="n"/>
      <c r="F135" s="97">
        <f>F100</f>
        <v/>
      </c>
    </row>
    <row r="136" ht="15" customHeight="1" s="73">
      <c r="A136" s="94" t="inlineStr">
        <is>
          <t>24</t>
        </is>
      </c>
      <c r="B136" s="95" t="inlineStr">
        <is>
          <t>פרק 24 — הריסות ופירוקים</t>
        </is>
      </c>
      <c r="C136" s="96" t="n"/>
      <c r="D136" s="96" t="n"/>
      <c r="E136" s="96" t="n"/>
      <c r="F136" s="97">
        <f>F112</f>
        <v/>
      </c>
    </row>
    <row r="137" ht="15" customHeight="1" s="73">
      <c r="A137" s="94" t="inlineStr">
        <is>
          <t>99</t>
        </is>
      </c>
      <c r="B137" s="95" t="inlineStr">
        <is>
          <t>פרק 99 — סכומים זמניים ומחירי יסוד</t>
        </is>
      </c>
      <c r="C137" s="96" t="n"/>
      <c r="D137" s="96" t="n"/>
      <c r="E137" s="96" t="n"/>
      <c r="F137" s="97">
        <f>F120</f>
        <v/>
      </c>
    </row>
    <row r="138" ht="15" customHeight="1" s="73">
      <c r="A138" s="98" t="n"/>
      <c r="B138" s="99" t="inlineStr">
        <is>
          <t>סה״כ לפני מע״מ</t>
        </is>
      </c>
      <c r="C138" s="98" t="n"/>
      <c r="D138" s="98" t="n"/>
      <c r="E138" s="98" t="n"/>
      <c r="F138" s="100">
        <f>SUM(F123:F137)</f>
        <v/>
      </c>
    </row>
    <row r="139" ht="15" customHeight="1" s="73">
      <c r="A139" s="96" t="n"/>
      <c r="B139" s="95" t="inlineStr">
        <is>
          <t>מע״מ</t>
        </is>
      </c>
      <c r="C139" s="96" t="n"/>
      <c r="D139" s="101" t="n">
        <v>0.18</v>
      </c>
      <c r="E139" s="102" t="inlineStr">
        <is>
          <t>שיעור מע״מ:</t>
        </is>
      </c>
      <c r="F139" s="97">
        <f>F138*D139</f>
        <v/>
      </c>
    </row>
    <row r="140" ht="15" customHeight="1" s="73">
      <c r="A140" s="103" t="n"/>
      <c r="B140" s="104" t="inlineStr">
        <is>
          <t>סה״כ כולל מע״מ</t>
        </is>
      </c>
      <c r="C140" s="103" t="n"/>
      <c r="D140" s="103" t="n"/>
      <c r="E140" s="103" t="n"/>
      <c r="F140" s="105">
        <f>F138+F139</f>
        <v/>
      </c>
    </row>
    <row r="142" ht="15" customHeight="1" s="73">
      <c r="A142" s="106" t="inlineStr">
        <is>
          <t>הערה: עד למילוי מחירי היחידה, הסיכומים משקפים את מחירי היסוד והסכומים הזמניים בלבד (פרק 99).</t>
        </is>
      </c>
    </row>
    <row r="144" ht="15" customHeight="1" s="73">
      <c r="A144" s="107" t="inlineStr">
        <is>
          <t>שם הקבלן: ______________________   ח.פ.: ______________   חתימה וחותמת: ______________________   תאריך: ____________</t>
        </is>
      </c>
    </row>
    <row r="145" ht="15" customHeight="1" s="73">
      <c r="A145" s="108" t="inlineStr">
        <is>
          <t>הוכן על ידי livstoon · כתבי כמויות ואומדנים לשיפוצים ולבנייה פרטית · מסמך זה הוא דוגמה בלבד ואינו מהווה הצעת מחיר</t>
        </is>
      </c>
    </row>
  </sheetData>
  <mergeCells count="24">
    <mergeCell ref="A145:F145"/>
    <mergeCell ref="A3:F3"/>
    <mergeCell ref="A55:F55"/>
    <mergeCell ref="A95:F95"/>
    <mergeCell ref="A2:F2"/>
    <mergeCell ref="A5:F5"/>
    <mergeCell ref="A23:F23"/>
    <mergeCell ref="A8:F8"/>
    <mergeCell ref="A144:F144"/>
    <mergeCell ref="A17:F17"/>
    <mergeCell ref="A4:F4"/>
    <mergeCell ref="A122:F122"/>
    <mergeCell ref="A13:F13"/>
    <mergeCell ref="A102:F102"/>
    <mergeCell ref="A30:F30"/>
    <mergeCell ref="A114:F114"/>
    <mergeCell ref="A73:F73"/>
    <mergeCell ref="A142:F142"/>
    <mergeCell ref="A36:F36"/>
    <mergeCell ref="A1:F1"/>
    <mergeCell ref="A45:F45"/>
    <mergeCell ref="A79:F79"/>
    <mergeCell ref="A61:F61"/>
    <mergeCell ref="A87:F87"/>
  </mergeCells>
  <printOptions horizontalCentered="1" verticalCentered="0" headings="0" gridLines="0" gridLinesSet="1"/>
  <pageMargins left="0.5" right="0.5" top="0.6" bottom="0.6" header="0.511811023622047" footer="0.3"/>
  <pageSetup orientation="portrait" paperSize="9" scale="100" fitToHeight="0" fitToWidth="1" pageOrder="downThenOver" blackAndWhite="0" draft="0" horizontalDpi="300" verticalDpi="300" copies="1"/>
  <headerFooter differentOddEven="0" differentFirst="0">
    <oddHeader/>
    <oddFooter>&amp;Clivstoon  |  &amp;P / &amp;N</oddFooter>
    <evenHeader/>
    <evenFooter/>
    <firstHeader/>
    <firstFooter/>
  </headerFooter>
</worksheet>
</file>

<file path=xl/worksheets/sheet2.xml><?xml version="1.0" encoding="utf-8"?>
<worksheet xmlns="http://schemas.openxmlformats.org/spreadsheetml/2006/main">
  <sheetPr filterMode="0">
    <tabColor rgb="FF70AD47"/>
    <outlinePr summaryBelow="1" summaryRight="1"/>
    <pageSetUpPr fitToPage="1"/>
  </sheetPr>
  <dimension ref="A1:H223"/>
  <sheetViews>
    <sheetView showFormulas="0" showGridLines="1" showRowColHeaders="1" showZeros="1" rightToLeft="1"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9" customWidth="1" style="72" min="1" max="1"/>
    <col width="46" customWidth="1" style="72" min="2" max="2"/>
    <col width="11" customWidth="1" style="72" min="3" max="5"/>
    <col width="13" customWidth="1" style="72" min="6" max="7"/>
    <col width="34" customWidth="1" style="72" min="8" max="8"/>
  </cols>
  <sheetData>
    <row r="1" ht="17.15" customHeight="1" s="73">
      <c r="A1" s="109" t="inlineStr">
        <is>
          <t>livstoon · דפי מדידה — דוגמה</t>
        </is>
      </c>
    </row>
    <row r="2" ht="30" customHeight="1" s="73">
      <c r="A2" s="106" t="inlineStr">
        <is>
          <t>כל כמות בכתב הכמויות שמסומנת ב-★ נמשכת בנוסחה מהדף הזה. מידות נטו בין קירות מטויחים; גבהים מפני ריצוף עד תחתית תקרה (בטון או גבס). ניכוי פתחים מעל 0.5 מ״ר בלבד — ראו גיליון 'הנחיות'.</t>
        </is>
      </c>
    </row>
    <row r="4" ht="30" customHeight="1" s="73">
      <c r="A4" s="79" t="inlineStr">
        <is>
          <t>#</t>
        </is>
      </c>
      <c r="B4" s="79" t="inlineStr">
        <is>
          <t>חלל</t>
        </is>
      </c>
      <c r="C4" s="79" t="inlineStr">
        <is>
          <t>אורך (מ׳)</t>
        </is>
      </c>
      <c r="D4" s="79" t="inlineStr">
        <is>
          <t>רוחב (מ׳)</t>
        </is>
      </c>
      <c r="E4" s="79" t="inlineStr">
        <is>
          <t>גובה (מ׳)</t>
        </is>
      </c>
      <c r="F4" s="79" t="inlineStr">
        <is>
          <t>שטח (מ״ר)</t>
        </is>
      </c>
      <c r="G4" s="79" t="inlineStr">
        <is>
          <t>היקף (מ״א)</t>
        </is>
      </c>
      <c r="H4" s="79" t="inlineStr">
        <is>
          <t>הערות</t>
        </is>
      </c>
    </row>
    <row r="5" ht="15" customHeight="1" s="73">
      <c r="A5" s="94" t="inlineStr">
        <is>
          <t>R1</t>
        </is>
      </c>
      <c r="B5" s="95" t="inlineStr">
        <is>
          <t>סלון ופינת אוכל</t>
        </is>
      </c>
      <c r="C5" s="110" t="n">
        <v>6.2</v>
      </c>
      <c r="D5" s="110" t="n">
        <v>4.5</v>
      </c>
      <c r="E5" s="110" t="n">
        <v>2.75</v>
      </c>
      <c r="F5" s="97">
        <f>C5*D5</f>
        <v/>
      </c>
      <c r="G5" s="97">
        <f>2*(C5+D5)</f>
        <v/>
      </c>
      <c r="H5" s="95" t="inlineStr">
        <is>
          <t>תקרת בטון; סינר גבס היקפי לתאורה</t>
        </is>
      </c>
    </row>
    <row r="6" ht="15" customHeight="1" s="73">
      <c r="A6" s="94" t="inlineStr">
        <is>
          <t>R2</t>
        </is>
      </c>
      <c r="B6" s="95" t="inlineStr">
        <is>
          <t>מטבח</t>
        </is>
      </c>
      <c r="C6" s="110" t="n">
        <v>3.6</v>
      </c>
      <c r="D6" s="110" t="n">
        <v>3</v>
      </c>
      <c r="E6" s="110" t="n">
        <v>2.5</v>
      </c>
      <c r="F6" s="97">
        <f>C6*D6</f>
        <v/>
      </c>
      <c r="G6" s="97">
        <f>2*(C6+D6)</f>
        <v/>
      </c>
      <c r="H6" s="95" t="inlineStr">
        <is>
          <t>תקרת גבס מונמכת ל-2.50</t>
        </is>
      </c>
    </row>
    <row r="7" ht="15" customHeight="1" s="73">
      <c r="A7" s="94" t="inlineStr">
        <is>
          <t>R3</t>
        </is>
      </c>
      <c r="B7" s="95" t="inlineStr">
        <is>
          <t>מסדרון</t>
        </is>
      </c>
      <c r="C7" s="110" t="n">
        <v>4</v>
      </c>
      <c r="D7" s="110" t="n">
        <v>1.1</v>
      </c>
      <c r="E7" s="110" t="n">
        <v>2.5</v>
      </c>
      <c r="F7" s="97">
        <f>C7*D7</f>
        <v/>
      </c>
      <c r="G7" s="97">
        <f>2*(C7+D7)</f>
        <v/>
      </c>
      <c r="H7" s="95" t="inlineStr">
        <is>
          <t>תקרת גבס; מאייד מיני-מרכזי בחלל</t>
        </is>
      </c>
    </row>
    <row r="8" ht="15" customHeight="1" s="73">
      <c r="A8" s="94" t="inlineStr">
        <is>
          <t>R4</t>
        </is>
      </c>
      <c r="B8" s="95" t="inlineStr">
        <is>
          <t>חדר שינה הורים</t>
        </is>
      </c>
      <c r="C8" s="110" t="n">
        <v>4</v>
      </c>
      <c r="D8" s="110" t="n">
        <v>3.5</v>
      </c>
      <c r="E8" s="110" t="n">
        <v>2.75</v>
      </c>
      <c r="F8" s="97">
        <f>C8*D8</f>
        <v/>
      </c>
      <c r="G8" s="97">
        <f>2*(C8+D8)</f>
        <v/>
      </c>
      <c r="H8" s="95" t="n"/>
    </row>
    <row r="9" ht="15" customHeight="1" s="73">
      <c r="A9" s="94" t="inlineStr">
        <is>
          <t>R5</t>
        </is>
      </c>
      <c r="B9" s="95" t="inlineStr">
        <is>
          <t>חדר ילדים 1</t>
        </is>
      </c>
      <c r="C9" s="110" t="n">
        <v>3.5</v>
      </c>
      <c r="D9" s="110" t="n">
        <v>3</v>
      </c>
      <c r="E9" s="110" t="n">
        <v>2.75</v>
      </c>
      <c r="F9" s="97">
        <f>C9*D9</f>
        <v/>
      </c>
      <c r="G9" s="97">
        <f>2*(C9+D9)</f>
        <v/>
      </c>
      <c r="H9" s="95" t="inlineStr">
        <is>
          <t>מזגן עילי</t>
        </is>
      </c>
    </row>
    <row r="10" ht="15" customHeight="1" s="73">
      <c r="A10" s="94" t="inlineStr">
        <is>
          <t>R6</t>
        </is>
      </c>
      <c r="B10" s="95" t="inlineStr">
        <is>
          <t>חדר ילדים 2</t>
        </is>
      </c>
      <c r="C10" s="110" t="n">
        <v>3.2</v>
      </c>
      <c r="D10" s="110" t="n">
        <v>3</v>
      </c>
      <c r="E10" s="110" t="n">
        <v>2.75</v>
      </c>
      <c r="F10" s="97">
        <f>C10*D10</f>
        <v/>
      </c>
      <c r="G10" s="97">
        <f>2*(C10+D10)</f>
        <v/>
      </c>
      <c r="H10" s="95" t="inlineStr">
        <is>
          <t>מזגן עילי</t>
        </is>
      </c>
    </row>
    <row r="11" ht="15" customHeight="1" s="73">
      <c r="A11" s="94" t="inlineStr">
        <is>
          <t>R7</t>
        </is>
      </c>
      <c r="B11" s="95" t="inlineStr">
        <is>
          <t>חדר רחצה הורים</t>
        </is>
      </c>
      <c r="C11" s="110" t="n">
        <v>2.4</v>
      </c>
      <c r="D11" s="110" t="n">
        <v>1.7</v>
      </c>
      <c r="E11" s="110" t="n">
        <v>2.5</v>
      </c>
      <c r="F11" s="97">
        <f>C11*D11</f>
        <v/>
      </c>
      <c r="G11" s="97">
        <f>2*(C11+D11)</f>
        <v/>
      </c>
      <c r="H11" s="95" t="inlineStr">
        <is>
          <t>חדר רטוב — חיפוי מלא, תקרת גבס ירוק</t>
        </is>
      </c>
    </row>
    <row r="12" ht="15" customHeight="1" s="73">
      <c r="A12" s="94" t="inlineStr">
        <is>
          <t>R8</t>
        </is>
      </c>
      <c r="B12" s="95" t="inlineStr">
        <is>
          <t>חדר רחצה כללי</t>
        </is>
      </c>
      <c r="C12" s="110" t="n">
        <v>2.6</v>
      </c>
      <c r="D12" s="110" t="n">
        <v>1.8</v>
      </c>
      <c r="E12" s="110" t="n">
        <v>2.5</v>
      </c>
      <c r="F12" s="97">
        <f>C12*D12</f>
        <v/>
      </c>
      <c r="G12" s="97">
        <f>2*(C12+D12)</f>
        <v/>
      </c>
      <c r="H12" s="95" t="inlineStr">
        <is>
          <t>חדר רטוב — אמבט + מכונת כביסה</t>
        </is>
      </c>
    </row>
    <row r="13" ht="15" customHeight="1" s="73">
      <c r="A13" s="94" t="inlineStr">
        <is>
          <t>R9</t>
        </is>
      </c>
      <c r="B13" s="95" t="inlineStr">
        <is>
          <t>שירותי אורחים</t>
        </is>
      </c>
      <c r="C13" s="110" t="n">
        <v>1.6</v>
      </c>
      <c r="D13" s="110" t="n">
        <v>1</v>
      </c>
      <c r="E13" s="110" t="n">
        <v>2.5</v>
      </c>
      <c r="F13" s="97">
        <f>C13*D13</f>
        <v/>
      </c>
      <c r="G13" s="97">
        <f>2*(C13+D13)</f>
        <v/>
      </c>
      <c r="H13" s="95" t="inlineStr">
        <is>
          <t>חדר רטוב — חיפוי מלא</t>
        </is>
      </c>
    </row>
    <row r="14" ht="15" customHeight="1" s="73">
      <c r="A14" s="94" t="inlineStr">
        <is>
          <t>R10</t>
        </is>
      </c>
      <c r="B14" s="95" t="inlineStr">
        <is>
          <t>מרפסת</t>
        </is>
      </c>
      <c r="C14" s="110" t="n">
        <v>3</v>
      </c>
      <c r="D14" s="110" t="n">
        <v>1.6</v>
      </c>
      <c r="E14" s="110" t="n">
        <v>2.75</v>
      </c>
      <c r="F14" s="97">
        <f>C14*D14</f>
        <v/>
      </c>
      <c r="G14" s="97">
        <f>2*(C14+D14)</f>
        <v/>
      </c>
      <c r="H14" s="95" t="inlineStr">
        <is>
          <t>פתוחה; מעקה מתכת קיים</t>
        </is>
      </c>
    </row>
    <row r="15" ht="15" customHeight="1" s="73">
      <c r="A15" s="98" t="n"/>
      <c r="B15" s="111" t="inlineStr">
        <is>
          <t>סה״כ שטח רצפה נטו (R1–R9, ללא מרפסת)</t>
        </is>
      </c>
      <c r="C15" s="98" t="n"/>
      <c r="D15" s="98" t="n"/>
      <c r="E15" s="98" t="n"/>
      <c r="F15" s="112">
        <f>SUM(F5:F13)</f>
        <v/>
      </c>
      <c r="G15" s="98" t="n"/>
      <c r="H15" s="113" t="inlineStr">
        <is>
          <t>שטח ברוטו כולל קירות ≈ 100 מ״ר</t>
        </is>
      </c>
    </row>
    <row r="17" ht="15" customHeight="1" s="73">
      <c r="A17" s="114" t="inlineStr">
        <is>
          <t>פתחים (לניכוי ולספירה)</t>
        </is>
      </c>
    </row>
    <row r="18" ht="30" customHeight="1" s="73">
      <c r="A18" s="79" t="inlineStr">
        <is>
          <t>#</t>
        </is>
      </c>
      <c r="B18" s="79" t="inlineStr">
        <is>
          <t>פתח</t>
        </is>
      </c>
      <c r="C18" s="79" t="inlineStr">
        <is>
          <t>רוחב (מ׳)</t>
        </is>
      </c>
      <c r="D18" s="79" t="inlineStr">
        <is>
          <t>גובה (מ׳)</t>
        </is>
      </c>
      <c r="E18" s="79" t="inlineStr">
        <is>
          <t>כמות</t>
        </is>
      </c>
      <c r="F18" s="79" t="inlineStr">
        <is>
          <t>שטח יח׳ (מ״ר)</t>
        </is>
      </c>
      <c r="G18" s="79" t="inlineStr">
        <is>
          <t>שטח כולל (מ״ר)</t>
        </is>
      </c>
      <c r="H18" s="79" t="inlineStr">
        <is>
          <t>הערות</t>
        </is>
      </c>
    </row>
    <row r="19" ht="15" customHeight="1" s="73">
      <c r="A19" s="94" t="inlineStr">
        <is>
          <t>O1</t>
        </is>
      </c>
      <c r="B19" s="95" t="inlineStr">
        <is>
          <t>דלת פנים 80/210 (חדרי שינה + חדרי רחצה)</t>
        </is>
      </c>
      <c r="C19" s="110" t="n">
        <v>0.8</v>
      </c>
      <c r="D19" s="110" t="n">
        <v>2.1</v>
      </c>
      <c r="E19" s="115" t="n">
        <v>5</v>
      </c>
      <c r="F19" s="97">
        <f>C19*D19</f>
        <v/>
      </c>
      <c r="G19" s="97">
        <f>E19*F19</f>
        <v/>
      </c>
      <c r="H19" s="95" t="inlineStr">
        <is>
          <t>נפתחות למסדרון</t>
        </is>
      </c>
    </row>
    <row r="20" ht="15" customHeight="1" s="73">
      <c r="A20" s="94" t="inlineStr">
        <is>
          <t>O2</t>
        </is>
      </c>
      <c r="B20" s="95" t="inlineStr">
        <is>
          <t>דלת שירותי אורחים 70/210</t>
        </is>
      </c>
      <c r="C20" s="110" t="n">
        <v>0.7</v>
      </c>
      <c r="D20" s="110" t="n">
        <v>2.1</v>
      </c>
      <c r="E20" s="115" t="n">
        <v>1</v>
      </c>
      <c r="F20" s="97">
        <f>C20*D20</f>
        <v/>
      </c>
      <c r="G20" s="97">
        <f>E20*F20</f>
        <v/>
      </c>
      <c r="H20" s="95" t="n"/>
    </row>
    <row r="21" ht="15" customHeight="1" s="73">
      <c r="A21" s="94" t="inlineStr">
        <is>
          <t>O3</t>
        </is>
      </c>
      <c r="B21" s="95" t="inlineStr">
        <is>
          <t>דלת כניסה קיימת 100/210 (נשארת)</t>
        </is>
      </c>
      <c r="C21" s="110" t="n">
        <v>1</v>
      </c>
      <c r="D21" s="110" t="n">
        <v>2.1</v>
      </c>
      <c r="E21" s="115" t="n">
        <v>1</v>
      </c>
      <c r="F21" s="97">
        <f>C21*D21</f>
        <v/>
      </c>
      <c r="G21" s="97">
        <f>E21*F21</f>
        <v/>
      </c>
      <c r="H21" s="95" t="inlineStr">
        <is>
          <t>לא מוחלפת</t>
        </is>
      </c>
    </row>
    <row r="22" ht="15" customHeight="1" s="73">
      <c r="A22" s="94" t="inlineStr">
        <is>
          <t>O4</t>
        </is>
      </c>
      <c r="B22" s="95" t="inlineStr">
        <is>
          <t>פתח מעבר סלון–מסדרון ללא דלת 100/210</t>
        </is>
      </c>
      <c r="C22" s="110" t="n">
        <v>1</v>
      </c>
      <c r="D22" s="110" t="n">
        <v>2.1</v>
      </c>
      <c r="E22" s="115" t="n">
        <v>1</v>
      </c>
      <c r="F22" s="97">
        <f>C22*D22</f>
        <v/>
      </c>
      <c r="G22" s="97">
        <f>E22*F22</f>
        <v/>
      </c>
      <c r="H22" s="95" t="n"/>
    </row>
    <row r="23" ht="15" customHeight="1" s="73">
      <c r="A23" s="94" t="inlineStr">
        <is>
          <t>O5</t>
        </is>
      </c>
      <c r="B23" s="95" t="inlineStr">
        <is>
          <t>חלון W1 הזזה 140/120 (חדרי שינה)</t>
        </is>
      </c>
      <c r="C23" s="110" t="n">
        <v>1.4</v>
      </c>
      <c r="D23" s="110" t="n">
        <v>1.2</v>
      </c>
      <c r="E23" s="115" t="n">
        <v>3</v>
      </c>
      <c r="F23" s="97">
        <f>C23*D23</f>
        <v/>
      </c>
      <c r="G23" s="97">
        <f>E23*F23</f>
        <v/>
      </c>
      <c r="H23" s="95" t="inlineStr">
        <is>
          <t>עם תריס חשמלי</t>
        </is>
      </c>
    </row>
    <row r="24" ht="15" customHeight="1" s="73">
      <c r="A24" s="94" t="inlineStr">
        <is>
          <t>O6</t>
        </is>
      </c>
      <c r="B24" s="95" t="inlineStr">
        <is>
          <t>חלון W2 הזזה 100/120 (מטבח)</t>
        </is>
      </c>
      <c r="C24" s="110" t="n">
        <v>1</v>
      </c>
      <c r="D24" s="110" t="n">
        <v>1.2</v>
      </c>
      <c r="E24" s="115" t="n">
        <v>1</v>
      </c>
      <c r="F24" s="97">
        <f>C24*D24</f>
        <v/>
      </c>
      <c r="G24" s="97">
        <f>E24*F24</f>
        <v/>
      </c>
      <c r="H24" s="95" t="inlineStr">
        <is>
          <t>עם תריס חשמלי</t>
        </is>
      </c>
    </row>
    <row r="25" ht="15" customHeight="1" s="73">
      <c r="A25" s="94" t="inlineStr">
        <is>
          <t>O7</t>
        </is>
      </c>
      <c r="B25" s="95" t="inlineStr">
        <is>
          <t>חלון W3 דריי-קיפ 60/60 (חדרי רחצה)</t>
        </is>
      </c>
      <c r="C25" s="110" t="n">
        <v>0.6</v>
      </c>
      <c r="D25" s="110" t="n">
        <v>0.6</v>
      </c>
      <c r="E25" s="115" t="n">
        <v>2</v>
      </c>
      <c r="F25" s="97">
        <f>C25*D25</f>
        <v/>
      </c>
      <c r="G25" s="97">
        <f>E25*F25</f>
        <v/>
      </c>
      <c r="H25" s="95" t="inlineStr">
        <is>
          <t>זכוכית חלבית</t>
        </is>
      </c>
    </row>
    <row r="26" ht="15" customHeight="1" s="73">
      <c r="A26" s="94" t="inlineStr">
        <is>
          <t>O8</t>
        </is>
      </c>
      <c r="B26" s="95" t="inlineStr">
        <is>
          <t>דלת הזזה D1 למרפסת 240/220</t>
        </is>
      </c>
      <c r="C26" s="110" t="n">
        <v>2.4</v>
      </c>
      <c r="D26" s="110" t="n">
        <v>2.2</v>
      </c>
      <c r="E26" s="115" t="n">
        <v>1</v>
      </c>
      <c r="F26" s="97">
        <f>C26*D26</f>
        <v/>
      </c>
      <c r="G26" s="97">
        <f>E26*F26</f>
        <v/>
      </c>
      <c r="H26" s="95" t="inlineStr">
        <is>
          <t>עם תריס חשמלי</t>
        </is>
      </c>
    </row>
    <row r="27" ht="15" customHeight="1" s="73">
      <c r="A27" s="94" t="inlineStr">
        <is>
          <t>O9</t>
        </is>
      </c>
      <c r="B27" s="95" t="inlineStr">
        <is>
          <t>קיר מטבח–סלון שמפורק 360/275 (נהיה פתח)</t>
        </is>
      </c>
      <c r="C27" s="110" t="n">
        <v>3.6</v>
      </c>
      <c r="D27" s="110" t="n">
        <v>2.75</v>
      </c>
      <c r="E27" s="115" t="n">
        <v>1</v>
      </c>
      <c r="F27" s="97">
        <f>C27*D27</f>
        <v/>
      </c>
      <c r="G27" s="97">
        <f>E27*F27</f>
        <v/>
      </c>
      <c r="H27" s="95" t="inlineStr">
        <is>
          <t>מטבח פתוח</t>
        </is>
      </c>
    </row>
    <row r="29" ht="15" customHeight="1" s="73">
      <c r="A29" s="116" t="inlineStr">
        <is>
          <t>דף מדידה 1 — סעיף 24.01.010 פירוק ריצוף קיים כולל מצע</t>
        </is>
      </c>
    </row>
    <row r="30" ht="30" customHeight="1" s="73">
      <c r="A30" s="117" t="inlineStr">
        <is>
          <t>#</t>
        </is>
      </c>
      <c r="B30" s="117" t="inlineStr">
        <is>
          <t>חישוב</t>
        </is>
      </c>
      <c r="C30" s="117" t="inlineStr">
        <is>
          <t>מידה א׳</t>
        </is>
      </c>
      <c r="D30" s="117" t="inlineStr">
        <is>
          <t>מידה ב׳</t>
        </is>
      </c>
      <c r="E30" s="117" t="inlineStr">
        <is>
          <t>מקדם / כמות</t>
        </is>
      </c>
      <c r="F30" s="117" t="inlineStr">
        <is>
          <t>תוצאה (מ״ר)</t>
        </is>
      </c>
      <c r="G30" s="117" t="n"/>
      <c r="H30" s="117" t="inlineStr">
        <is>
          <t>הערות</t>
        </is>
      </c>
    </row>
    <row r="31" ht="16.5" customHeight="1" s="73">
      <c r="A31" s="94" t="n">
        <v>1</v>
      </c>
      <c r="B31" s="95" t="inlineStr">
        <is>
          <t>סלון ופינת אוכל — שטח רצפה</t>
        </is>
      </c>
      <c r="C31" s="97">
        <f>F5</f>
        <v/>
      </c>
      <c r="D31" s="110" t="n">
        <v>1</v>
      </c>
      <c r="E31" s="110" t="n">
        <v>1</v>
      </c>
      <c r="F31" s="97">
        <f>C31*D31*E31</f>
        <v/>
      </c>
      <c r="H31" s="95" t="n"/>
    </row>
    <row r="32" ht="16.5" customHeight="1" s="73">
      <c r="A32" s="94" t="n">
        <v>2</v>
      </c>
      <c r="B32" s="95" t="inlineStr">
        <is>
          <t>מטבח — שטח רצפה</t>
        </is>
      </c>
      <c r="C32" s="97">
        <f>F6</f>
        <v/>
      </c>
      <c r="D32" s="110" t="n">
        <v>1</v>
      </c>
      <c r="E32" s="110" t="n">
        <v>1</v>
      </c>
      <c r="F32" s="97">
        <f>C32*D32*E32</f>
        <v/>
      </c>
      <c r="H32" s="95" t="n"/>
    </row>
    <row r="33" ht="16.5" customHeight="1" s="73">
      <c r="A33" s="94" t="n">
        <v>3</v>
      </c>
      <c r="B33" s="95" t="inlineStr">
        <is>
          <t>מסדרון — שטח רצפה</t>
        </is>
      </c>
      <c r="C33" s="97">
        <f>F7</f>
        <v/>
      </c>
      <c r="D33" s="110" t="n">
        <v>1</v>
      </c>
      <c r="E33" s="110" t="n">
        <v>1</v>
      </c>
      <c r="F33" s="97">
        <f>C33*D33*E33</f>
        <v/>
      </c>
      <c r="H33" s="95" t="n"/>
    </row>
    <row r="34" ht="16.5" customHeight="1" s="73">
      <c r="A34" s="94" t="n">
        <v>4</v>
      </c>
      <c r="B34" s="95" t="inlineStr">
        <is>
          <t>חדר שינה הורים — שטח רצפה</t>
        </is>
      </c>
      <c r="C34" s="97">
        <f>F8</f>
        <v/>
      </c>
      <c r="D34" s="110" t="n">
        <v>1</v>
      </c>
      <c r="E34" s="110" t="n">
        <v>1</v>
      </c>
      <c r="F34" s="97">
        <f>C34*D34*E34</f>
        <v/>
      </c>
      <c r="H34" s="95" t="n"/>
    </row>
    <row r="35" ht="16.5" customHeight="1" s="73">
      <c r="A35" s="94" t="n">
        <v>5</v>
      </c>
      <c r="B35" s="95" t="inlineStr">
        <is>
          <t>חדר ילדים 1 — שטח רצפה</t>
        </is>
      </c>
      <c r="C35" s="97">
        <f>F9</f>
        <v/>
      </c>
      <c r="D35" s="110" t="n">
        <v>1</v>
      </c>
      <c r="E35" s="110" t="n">
        <v>1</v>
      </c>
      <c r="F35" s="97">
        <f>C35*D35*E35</f>
        <v/>
      </c>
      <c r="H35" s="95" t="n"/>
    </row>
    <row r="36" ht="16.5" customHeight="1" s="73">
      <c r="A36" s="94" t="n">
        <v>6</v>
      </c>
      <c r="B36" s="95" t="inlineStr">
        <is>
          <t>חדר ילדים 2 — שטח רצפה</t>
        </is>
      </c>
      <c r="C36" s="97">
        <f>F10</f>
        <v/>
      </c>
      <c r="D36" s="110" t="n">
        <v>1</v>
      </c>
      <c r="E36" s="110" t="n">
        <v>1</v>
      </c>
      <c r="F36" s="97">
        <f>C36*D36*E36</f>
        <v/>
      </c>
      <c r="H36" s="95" t="n"/>
    </row>
    <row r="37" ht="16.5" customHeight="1" s="73">
      <c r="A37" s="94" t="n">
        <v>7</v>
      </c>
      <c r="B37" s="95" t="inlineStr">
        <is>
          <t>חדר רחצה הורים — שטח רצפה</t>
        </is>
      </c>
      <c r="C37" s="97">
        <f>F11</f>
        <v/>
      </c>
      <c r="D37" s="110" t="n">
        <v>1</v>
      </c>
      <c r="E37" s="110" t="n">
        <v>1</v>
      </c>
      <c r="F37" s="97">
        <f>C37*D37*E37</f>
        <v/>
      </c>
      <c r="H37" s="95" t="n"/>
    </row>
    <row r="38" ht="16.5" customHeight="1" s="73">
      <c r="A38" s="94" t="n">
        <v>8</v>
      </c>
      <c r="B38" s="95" t="inlineStr">
        <is>
          <t>חדר רחצה כללי — שטח רצפה</t>
        </is>
      </c>
      <c r="C38" s="97">
        <f>F12</f>
        <v/>
      </c>
      <c r="D38" s="110" t="n">
        <v>1</v>
      </c>
      <c r="E38" s="110" t="n">
        <v>1</v>
      </c>
      <c r="F38" s="97">
        <f>C38*D38*E38</f>
        <v/>
      </c>
      <c r="H38" s="95" t="n"/>
    </row>
    <row r="39" ht="16.5" customHeight="1" s="73">
      <c r="A39" s="94" t="n">
        <v>9</v>
      </c>
      <c r="B39" s="95" t="inlineStr">
        <is>
          <t>שירותי אורחים — שטח רצפה</t>
        </is>
      </c>
      <c r="C39" s="97">
        <f>F13</f>
        <v/>
      </c>
      <c r="D39" s="110" t="n">
        <v>1</v>
      </c>
      <c r="E39" s="110" t="n">
        <v>1</v>
      </c>
      <c r="F39" s="97">
        <f>C39*D39*E39</f>
        <v/>
      </c>
      <c r="H39" s="95" t="n"/>
    </row>
    <row r="40" ht="16.5" customHeight="1" s="73">
      <c r="A40" s="94" t="n">
        <v>10</v>
      </c>
      <c r="B40" s="95" t="inlineStr">
        <is>
          <t>מרפסת — שטח רצפה</t>
        </is>
      </c>
      <c r="C40" s="97">
        <f>F14</f>
        <v/>
      </c>
      <c r="D40" s="110" t="n">
        <v>1</v>
      </c>
      <c r="E40" s="110" t="n">
        <v>1</v>
      </c>
      <c r="F40" s="97">
        <f>C40*D40*E40</f>
        <v/>
      </c>
      <c r="H40" s="95" t="n"/>
    </row>
    <row r="41" ht="15" customHeight="1" s="73">
      <c r="A41" s="98" t="n"/>
      <c r="B41" s="111" t="inlineStr">
        <is>
          <t>סה״כ → כתב כמויות (מ״ר)</t>
        </is>
      </c>
      <c r="C41" s="98" t="n"/>
      <c r="D41" s="98" t="n"/>
      <c r="E41" s="98" t="n"/>
      <c r="F41" s="112">
        <f>SUM(F31:F40)</f>
        <v/>
      </c>
      <c r="G41" s="98" t="n"/>
      <c r="H41" s="118" t="inlineStr">
        <is>
          <t>כל שטחי הרצפה כולל המרפסת</t>
        </is>
      </c>
    </row>
    <row r="43" ht="15" customHeight="1" s="73">
      <c r="A43" s="116" t="inlineStr">
        <is>
          <t>דף מדידה 2 — סעיף 24.01.020 פירוק חיפוי קירות קיים</t>
        </is>
      </c>
    </row>
    <row r="44" ht="30" customHeight="1" s="73">
      <c r="A44" s="117" t="inlineStr">
        <is>
          <t>#</t>
        </is>
      </c>
      <c r="B44" s="117" t="inlineStr">
        <is>
          <t>חישוב</t>
        </is>
      </c>
      <c r="C44" s="117" t="inlineStr">
        <is>
          <t>מידה א׳</t>
        </is>
      </c>
      <c r="D44" s="117" t="inlineStr">
        <is>
          <t>מידה ב׳</t>
        </is>
      </c>
      <c r="E44" s="117" t="inlineStr">
        <is>
          <t>מקדם / כמות</t>
        </is>
      </c>
      <c r="F44" s="117" t="inlineStr">
        <is>
          <t>תוצאה (מ״ר)</t>
        </is>
      </c>
      <c r="G44" s="117" t="n"/>
      <c r="H44" s="117" t="inlineStr">
        <is>
          <t>הערות</t>
        </is>
      </c>
    </row>
    <row r="45" ht="31.5" customHeight="1" s="73">
      <c r="A45" s="94" t="n">
        <v>1</v>
      </c>
      <c r="B45" s="95" t="inlineStr">
        <is>
          <t>R7 חדר רחצה הורים — היקף × גובה חיפוי קיים 2.20</t>
        </is>
      </c>
      <c r="C45" s="97">
        <f>G11</f>
        <v/>
      </c>
      <c r="D45" s="110" t="n">
        <v>2.2</v>
      </c>
      <c r="E45" s="110" t="n">
        <v>1</v>
      </c>
      <c r="F45" s="97">
        <f>C45*D45*E45</f>
        <v/>
      </c>
      <c r="H45" s="95" t="n"/>
    </row>
    <row r="46" ht="16.5" customHeight="1" s="73">
      <c r="A46" s="94" t="n">
        <v>2</v>
      </c>
      <c r="B46" s="95" t="inlineStr">
        <is>
          <t>בניכוי דלת R7</t>
        </is>
      </c>
      <c r="C46" s="97">
        <f>-F19</f>
        <v/>
      </c>
      <c r="D46" s="110" t="n">
        <v>1</v>
      </c>
      <c r="E46" s="110" t="n">
        <v>1</v>
      </c>
      <c r="F46" s="97">
        <f>C46*D46*E46</f>
        <v/>
      </c>
      <c r="H46" s="95" t="inlineStr">
        <is>
          <t>פתח &gt; 0.5 מ״ר — מנוכה</t>
        </is>
      </c>
    </row>
    <row r="47" ht="16.5" customHeight="1" s="73">
      <c r="A47" s="94" t="n">
        <v>3</v>
      </c>
      <c r="B47" s="95" t="inlineStr">
        <is>
          <t>R8 חדר רחצה כללי — היקף × 2.20</t>
        </is>
      </c>
      <c r="C47" s="97">
        <f>G12</f>
        <v/>
      </c>
      <c r="D47" s="110" t="n">
        <v>2.2</v>
      </c>
      <c r="E47" s="110" t="n">
        <v>1</v>
      </c>
      <c r="F47" s="97">
        <f>C47*D47*E47</f>
        <v/>
      </c>
      <c r="H47" s="95" t="n"/>
    </row>
    <row r="48" ht="16.5" customHeight="1" s="73">
      <c r="A48" s="94" t="n">
        <v>4</v>
      </c>
      <c r="B48" s="95" t="inlineStr">
        <is>
          <t>בניכוי דלת R8</t>
        </is>
      </c>
      <c r="C48" s="97">
        <f>-F19</f>
        <v/>
      </c>
      <c r="D48" s="110" t="n">
        <v>1</v>
      </c>
      <c r="E48" s="110" t="n">
        <v>1</v>
      </c>
      <c r="F48" s="97">
        <f>C48*D48*E48</f>
        <v/>
      </c>
      <c r="H48" s="95" t="n"/>
    </row>
    <row r="49" ht="31.5" customHeight="1" s="73">
      <c r="A49" s="94" t="n">
        <v>5</v>
      </c>
      <c r="B49" s="95" t="inlineStr">
        <is>
          <t>R9 שירותי אורחים — היקף × גובה חיפוי קיים 1.50</t>
        </is>
      </c>
      <c r="C49" s="97">
        <f>G13</f>
        <v/>
      </c>
      <c r="D49" s="110" t="n">
        <v>1.5</v>
      </c>
      <c r="E49" s="110" t="n">
        <v>1</v>
      </c>
      <c r="F49" s="97">
        <f>C49*D49*E49</f>
        <v/>
      </c>
      <c r="H49" s="95" t="n"/>
    </row>
    <row r="50" ht="16.5" customHeight="1" s="73">
      <c r="A50" s="94" t="n">
        <v>6</v>
      </c>
      <c r="B50" s="95" t="inlineStr">
        <is>
          <t>בניכוי דלת R9</t>
        </is>
      </c>
      <c r="C50" s="97">
        <f>-F20</f>
        <v/>
      </c>
      <c r="D50" s="110" t="n">
        <v>1</v>
      </c>
      <c r="E50" s="110" t="n">
        <v>1</v>
      </c>
      <c r="F50" s="97">
        <f>C50*D50*E50</f>
        <v/>
      </c>
      <c r="H50" s="95" t="n"/>
    </row>
    <row r="51" ht="16.5" customHeight="1" s="73">
      <c r="A51" s="94" t="n">
        <v>7</v>
      </c>
      <c r="B51" s="95" t="inlineStr">
        <is>
          <t>מטבח — 2 קירות (אורך + רוחב) × 1.50</t>
        </is>
      </c>
      <c r="C51" s="97">
        <f>C6+D6</f>
        <v/>
      </c>
      <c r="D51" s="110" t="n">
        <v>1.5</v>
      </c>
      <c r="E51" s="110" t="n">
        <v>1</v>
      </c>
      <c r="F51" s="97">
        <f>C51*D51*E51</f>
        <v/>
      </c>
      <c r="H51" s="95" t="inlineStr">
        <is>
          <t>חיפוי ישן מאחורי הארונות</t>
        </is>
      </c>
    </row>
    <row r="52" ht="22.35" customHeight="1" s="73">
      <c r="A52" s="98" t="n"/>
      <c r="B52" s="111" t="inlineStr">
        <is>
          <t>סה״כ → כתב כמויות (מ״ר)</t>
        </is>
      </c>
      <c r="C52" s="98" t="n"/>
      <c r="D52" s="98" t="n"/>
      <c r="E52" s="98" t="n"/>
      <c r="F52" s="112">
        <f>SUM(F45:F51)</f>
        <v/>
      </c>
      <c r="G52" s="98" t="n"/>
      <c r="H52" s="118" t="inlineStr">
        <is>
          <t>חלון 60/60 בחדרי הרחצה (0.36 מ״ר) לא מנוכה — מתחת לסף הניכוי</t>
        </is>
      </c>
    </row>
    <row r="54" ht="15" customHeight="1" s="73">
      <c r="A54" s="116" t="inlineStr">
        <is>
          <t>דף מדידה 3 — סעיף 24.01.030 הריסת קירות בלוק פנימיים</t>
        </is>
      </c>
    </row>
    <row r="55" ht="30" customHeight="1" s="73">
      <c r="A55" s="117" t="inlineStr">
        <is>
          <t>#</t>
        </is>
      </c>
      <c r="B55" s="117" t="inlineStr">
        <is>
          <t>חישוב</t>
        </is>
      </c>
      <c r="C55" s="117" t="inlineStr">
        <is>
          <t>מידה א׳</t>
        </is>
      </c>
      <c r="D55" s="117" t="inlineStr">
        <is>
          <t>מידה ב׳</t>
        </is>
      </c>
      <c r="E55" s="117" t="inlineStr">
        <is>
          <t>מקדם / כמות</t>
        </is>
      </c>
      <c r="F55" s="117" t="inlineStr">
        <is>
          <t>תוצאה (מ״ר)</t>
        </is>
      </c>
      <c r="G55" s="117" t="n"/>
      <c r="H55" s="117" t="inlineStr">
        <is>
          <t>הערות</t>
        </is>
      </c>
    </row>
    <row r="56" ht="16.5" customHeight="1" s="73">
      <c r="A56" s="94" t="n">
        <v>1</v>
      </c>
      <c r="B56" s="95" t="inlineStr">
        <is>
          <t>קיר מטבח–סלון (O9) — אורך × גובה</t>
        </is>
      </c>
      <c r="C56" s="97">
        <f>C27</f>
        <v/>
      </c>
      <c r="D56" s="97">
        <f>D27</f>
        <v/>
      </c>
      <c r="E56" s="110" t="n">
        <v>1</v>
      </c>
      <c r="F56" s="97">
        <f>C56*D56*E56</f>
        <v/>
      </c>
      <c r="H56" s="95" t="inlineStr">
        <is>
          <t>פתיחת מטבח לסלון</t>
        </is>
      </c>
    </row>
    <row r="57" ht="16.5" customHeight="1" s="73">
      <c r="A57" s="94" t="n">
        <v>2</v>
      </c>
      <c r="B57" s="95" t="inlineStr">
        <is>
          <t>קיר ישן חדר רחצה הורים — אורך × גובה</t>
        </is>
      </c>
      <c r="C57" s="110" t="n">
        <v>2</v>
      </c>
      <c r="D57" s="110" t="n">
        <v>2.75</v>
      </c>
      <c r="E57" s="110" t="n">
        <v>1</v>
      </c>
      <c r="F57" s="97">
        <f>C57*D57*E57</f>
        <v/>
      </c>
      <c r="H57" s="95" t="inlineStr">
        <is>
          <t>הזזת קיר לחדר הרחצה</t>
        </is>
      </c>
    </row>
    <row r="58" ht="15" customHeight="1" s="73">
      <c r="A58" s="98" t="n"/>
      <c r="B58" s="111" t="inlineStr">
        <is>
          <t>סה״כ → כתב כמויות (מ״ר)</t>
        </is>
      </c>
      <c r="C58" s="98" t="n"/>
      <c r="D58" s="98" t="n"/>
      <c r="E58" s="98" t="n"/>
      <c r="F58" s="112">
        <f>SUM(F56:F57)</f>
        <v/>
      </c>
      <c r="G58" s="98" t="n"/>
      <c r="H58" s="98" t="n"/>
    </row>
    <row r="60" ht="15" customHeight="1" s="73">
      <c r="A60" s="116" t="inlineStr">
        <is>
          <t>דף מדידה 4 — סעיף 04.01.010 קירות בלוק 10 ס״מ חדשים (נטו)</t>
        </is>
      </c>
    </row>
    <row r="61" ht="30" customHeight="1" s="73">
      <c r="A61" s="117" t="inlineStr">
        <is>
          <t>#</t>
        </is>
      </c>
      <c r="B61" s="117" t="inlineStr">
        <is>
          <t>חישוב</t>
        </is>
      </c>
      <c r="C61" s="117" t="inlineStr">
        <is>
          <t>מידה א׳</t>
        </is>
      </c>
      <c r="D61" s="117" t="inlineStr">
        <is>
          <t>מידה ב׳</t>
        </is>
      </c>
      <c r="E61" s="117" t="inlineStr">
        <is>
          <t>מקדם / כמות</t>
        </is>
      </c>
      <c r="F61" s="117" t="inlineStr">
        <is>
          <t>תוצאה (מ״ר)</t>
        </is>
      </c>
      <c r="G61" s="117" t="n"/>
      <c r="H61" s="117" t="inlineStr">
        <is>
          <t>הערות</t>
        </is>
      </c>
    </row>
    <row r="62" ht="16.5" customHeight="1" s="73">
      <c r="A62" s="94" t="n">
        <v>1</v>
      </c>
      <c r="B62" s="95" t="inlineStr">
        <is>
          <t>קיר A — סגירת נישת כביסה/מזווה — אורך × גובה</t>
        </is>
      </c>
      <c r="C62" s="110" t="n">
        <v>2.2</v>
      </c>
      <c r="D62" s="110" t="n">
        <v>2.75</v>
      </c>
      <c r="E62" s="110" t="n">
        <v>1</v>
      </c>
      <c r="F62" s="97">
        <f>C62*D62*E62</f>
        <v/>
      </c>
      <c r="H62" s="95" t="n"/>
    </row>
    <row r="63" ht="31.5" customHeight="1" s="73">
      <c r="A63" s="94" t="n">
        <v>2</v>
      </c>
      <c r="B63" s="95" t="inlineStr">
        <is>
          <t>קיר B — קיר חדש לחדר רחצה הורים — אורך × גובה</t>
        </is>
      </c>
      <c r="C63" s="110" t="n">
        <v>2.4</v>
      </c>
      <c r="D63" s="110" t="n">
        <v>2.75</v>
      </c>
      <c r="E63" s="110" t="n">
        <v>1</v>
      </c>
      <c r="F63" s="97">
        <f>C63*D63*E63</f>
        <v/>
      </c>
      <c r="H63" s="95" t="n"/>
    </row>
    <row r="64" ht="16.5" customHeight="1" s="73">
      <c r="A64" s="94" t="n">
        <v>3</v>
      </c>
      <c r="B64" s="95" t="inlineStr">
        <is>
          <t>בניכוי פתח דלת 80/210 בקיר B</t>
        </is>
      </c>
      <c r="C64" s="97">
        <f>-F19</f>
        <v/>
      </c>
      <c r="D64" s="110" t="n">
        <v>1</v>
      </c>
      <c r="E64" s="110" t="n">
        <v>1</v>
      </c>
      <c r="F64" s="97">
        <f>C64*D64*E64</f>
        <v/>
      </c>
      <c r="H64" s="95" t="inlineStr">
        <is>
          <t>מדידה נטו — פתחים מנוכים</t>
        </is>
      </c>
    </row>
    <row r="65" ht="15" customHeight="1" s="73">
      <c r="A65" s="98" t="n"/>
      <c r="B65" s="111" t="inlineStr">
        <is>
          <t>סה״כ → כתב כמויות (מ״ר)</t>
        </is>
      </c>
      <c r="C65" s="98" t="n"/>
      <c r="D65" s="98" t="n"/>
      <c r="E65" s="98" t="n"/>
      <c r="F65" s="112">
        <f>SUM(F62:F64)</f>
        <v/>
      </c>
      <c r="G65" s="98" t="n"/>
      <c r="H65" s="98" t="n"/>
    </row>
    <row r="67" ht="15" customHeight="1" s="73">
      <c r="A67" s="116" t="inlineStr">
        <is>
          <t>דף מדידה 5 — סעיף 04.01.030 סגירת פתחים קיימים</t>
        </is>
      </c>
    </row>
    <row r="68" ht="30" customHeight="1" s="73">
      <c r="A68" s="117" t="inlineStr">
        <is>
          <t>#</t>
        </is>
      </c>
      <c r="B68" s="117" t="inlineStr">
        <is>
          <t>חישוב</t>
        </is>
      </c>
      <c r="C68" s="117" t="inlineStr">
        <is>
          <t>מידה א׳</t>
        </is>
      </c>
      <c r="D68" s="117" t="inlineStr">
        <is>
          <t>מידה ב׳</t>
        </is>
      </c>
      <c r="E68" s="117" t="inlineStr">
        <is>
          <t>מקדם / כמות</t>
        </is>
      </c>
      <c r="F68" s="117" t="inlineStr">
        <is>
          <t>תוצאה (מ״ר)</t>
        </is>
      </c>
      <c r="G68" s="117" t="n"/>
      <c r="H68" s="117" t="inlineStr">
        <is>
          <t>הערות</t>
        </is>
      </c>
    </row>
    <row r="69" ht="16.5" customHeight="1" s="73">
      <c r="A69" s="94" t="n">
        <v>1</v>
      </c>
      <c r="B69" s="95" t="inlineStr">
        <is>
          <t>פתח דלת ישן לחדר רחצה הורים — רוחב × גובה</t>
        </is>
      </c>
      <c r="C69" s="110" t="n">
        <v>0.9</v>
      </c>
      <c r="D69" s="110" t="n">
        <v>2.1</v>
      </c>
      <c r="E69" s="110" t="n">
        <v>1</v>
      </c>
      <c r="F69" s="97">
        <f>C69*D69*E69</f>
        <v/>
      </c>
      <c r="H69" s="95" t="n"/>
    </row>
    <row r="70" ht="15" customHeight="1" s="73">
      <c r="A70" s="98" t="n"/>
      <c r="B70" s="111" t="inlineStr">
        <is>
          <t>סה״כ → כתב כמויות (מ״ר)</t>
        </is>
      </c>
      <c r="C70" s="98" t="n"/>
      <c r="D70" s="98" t="n"/>
      <c r="E70" s="98" t="n"/>
      <c r="F70" s="112">
        <f>SUM(F69:F69)</f>
        <v/>
      </c>
      <c r="G70" s="98" t="n"/>
      <c r="H70" s="98" t="n"/>
    </row>
    <row r="72" ht="15" customHeight="1" s="73">
      <c r="A72" s="116" t="inlineStr">
        <is>
          <t>דף מדידה 6 — סעיף 05.01.010 איטום רצפות חדרים רטובים</t>
        </is>
      </c>
    </row>
    <row r="73" ht="30" customHeight="1" s="73">
      <c r="A73" s="117" t="inlineStr">
        <is>
          <t>#</t>
        </is>
      </c>
      <c r="B73" s="117" t="inlineStr">
        <is>
          <t>חישוב</t>
        </is>
      </c>
      <c r="C73" s="117" t="inlineStr">
        <is>
          <t>מידה א׳</t>
        </is>
      </c>
      <c r="D73" s="117" t="inlineStr">
        <is>
          <t>מידה ב׳</t>
        </is>
      </c>
      <c r="E73" s="117" t="inlineStr">
        <is>
          <t>מקדם / כמות</t>
        </is>
      </c>
      <c r="F73" s="117" t="inlineStr">
        <is>
          <t>תוצאה (מ״ר)</t>
        </is>
      </c>
      <c r="G73" s="117" t="n"/>
      <c r="H73" s="117" t="inlineStr">
        <is>
          <t>הערות</t>
        </is>
      </c>
    </row>
    <row r="74" ht="16.5" customHeight="1" s="73">
      <c r="A74" s="94" t="n">
        <v>1</v>
      </c>
      <c r="B74" s="95" t="inlineStr">
        <is>
          <t>R7 — שטח רצפה</t>
        </is>
      </c>
      <c r="C74" s="97">
        <f>F11</f>
        <v/>
      </c>
      <c r="D74" s="110" t="n">
        <v>1</v>
      </c>
      <c r="E74" s="110" t="n">
        <v>1</v>
      </c>
      <c r="F74" s="97">
        <f>C74*D74*E74</f>
        <v/>
      </c>
      <c r="H74" s="95" t="n"/>
    </row>
    <row r="75" ht="16.5" customHeight="1" s="73">
      <c r="A75" s="94" t="n">
        <v>2</v>
      </c>
      <c r="B75" s="95" t="inlineStr">
        <is>
          <t>R8 — שטח רצפה</t>
        </is>
      </c>
      <c r="C75" s="97">
        <f>F12</f>
        <v/>
      </c>
      <c r="D75" s="110" t="n">
        <v>1</v>
      </c>
      <c r="E75" s="110" t="n">
        <v>1</v>
      </c>
      <c r="F75" s="97">
        <f>C75*D75*E75</f>
        <v/>
      </c>
      <c r="H75" s="95" t="n"/>
    </row>
    <row r="76" ht="16.5" customHeight="1" s="73">
      <c r="A76" s="94" t="n">
        <v>3</v>
      </c>
      <c r="B76" s="95" t="inlineStr">
        <is>
          <t>R9 — שטח רצפה</t>
        </is>
      </c>
      <c r="C76" s="97">
        <f>F13</f>
        <v/>
      </c>
      <c r="D76" s="110" t="n">
        <v>1</v>
      </c>
      <c r="E76" s="110" t="n">
        <v>1</v>
      </c>
      <c r="F76" s="97">
        <f>C76*D76*E76</f>
        <v/>
      </c>
      <c r="H76" s="95" t="n"/>
    </row>
    <row r="77" ht="16.5" customHeight="1" s="73">
      <c r="A77" s="94" t="n">
        <v>4</v>
      </c>
      <c r="B77" s="95" t="inlineStr">
        <is>
          <t>R7 — עלייה על קירות: היקף × 0.30</t>
        </is>
      </c>
      <c r="C77" s="97">
        <f>G11</f>
        <v/>
      </c>
      <c r="D77" s="110" t="n">
        <v>0.3</v>
      </c>
      <c r="E77" s="110" t="n">
        <v>1</v>
      </c>
      <c r="F77" s="97">
        <f>C77*D77*E77</f>
        <v/>
      </c>
      <c r="H77" s="95" t="inlineStr">
        <is>
          <t>רולקה + 30 ס״מ</t>
        </is>
      </c>
    </row>
    <row r="78" ht="16.5" customHeight="1" s="73">
      <c r="A78" s="94" t="n">
        <v>5</v>
      </c>
      <c r="B78" s="95" t="inlineStr">
        <is>
          <t>R8 — עלייה על קירות: היקף × 0.30</t>
        </is>
      </c>
      <c r="C78" s="97">
        <f>G12</f>
        <v/>
      </c>
      <c r="D78" s="110" t="n">
        <v>0.3</v>
      </c>
      <c r="E78" s="110" t="n">
        <v>1</v>
      </c>
      <c r="F78" s="97">
        <f>C78*D78*E78</f>
        <v/>
      </c>
      <c r="H78" s="95" t="n"/>
    </row>
    <row r="79" ht="16.5" customHeight="1" s="73">
      <c r="A79" s="94" t="n">
        <v>6</v>
      </c>
      <c r="B79" s="95" t="inlineStr">
        <is>
          <t>R9 — עלייה על קירות: היקף × 0.30</t>
        </is>
      </c>
      <c r="C79" s="97">
        <f>G13</f>
        <v/>
      </c>
      <c r="D79" s="110" t="n">
        <v>0.3</v>
      </c>
      <c r="E79" s="110" t="n">
        <v>1</v>
      </c>
      <c r="F79" s="97">
        <f>C79*D79*E79</f>
        <v/>
      </c>
      <c r="H79" s="95" t="n"/>
    </row>
    <row r="80" ht="15" customHeight="1" s="73">
      <c r="A80" s="98" t="n"/>
      <c r="B80" s="111" t="inlineStr">
        <is>
          <t>סה״כ → כתב כמויות (מ״ר)</t>
        </is>
      </c>
      <c r="C80" s="98" t="n"/>
      <c r="D80" s="98" t="n"/>
      <c r="E80" s="98" t="n"/>
      <c r="F80" s="112">
        <f>SUM(F74:F79)</f>
        <v/>
      </c>
      <c r="G80" s="98" t="n"/>
      <c r="H80" s="118" t="inlineStr">
        <is>
          <t>שטח מפורש כולל העלייה על הקירות</t>
        </is>
      </c>
    </row>
    <row r="82" ht="15" customHeight="1" s="73">
      <c r="A82" s="116" t="inlineStr">
        <is>
          <t>דף מדידה 7 — סעיף 05.01.030 איטום רצפת מרפסת</t>
        </is>
      </c>
    </row>
    <row r="83" ht="30" customHeight="1" s="73">
      <c r="A83" s="117" t="inlineStr">
        <is>
          <t>#</t>
        </is>
      </c>
      <c r="B83" s="117" t="inlineStr">
        <is>
          <t>חישוב</t>
        </is>
      </c>
      <c r="C83" s="117" t="inlineStr">
        <is>
          <t>מידה א׳</t>
        </is>
      </c>
      <c r="D83" s="117" t="inlineStr">
        <is>
          <t>מידה ב׳</t>
        </is>
      </c>
      <c r="E83" s="117" t="inlineStr">
        <is>
          <t>מקדם / כמות</t>
        </is>
      </c>
      <c r="F83" s="117" t="inlineStr">
        <is>
          <t>תוצאה (מ״ר)</t>
        </is>
      </c>
      <c r="G83" s="117" t="n"/>
      <c r="H83" s="117" t="inlineStr">
        <is>
          <t>הערות</t>
        </is>
      </c>
    </row>
    <row r="84" ht="16.5" customHeight="1" s="73">
      <c r="A84" s="94" t="n">
        <v>1</v>
      </c>
      <c r="B84" s="95" t="inlineStr">
        <is>
          <t>R10 — שטח רצפה</t>
        </is>
      </c>
      <c r="C84" s="97">
        <f>F14</f>
        <v/>
      </c>
      <c r="D84" s="110" t="n">
        <v>1</v>
      </c>
      <c r="E84" s="110" t="n">
        <v>1</v>
      </c>
      <c r="F84" s="97">
        <f>C84*D84*E84</f>
        <v/>
      </c>
      <c r="H84" s="95" t="n"/>
    </row>
    <row r="85" ht="31.5" customHeight="1" s="73">
      <c r="A85" s="94" t="n">
        <v>2</v>
      </c>
      <c r="B85" s="95" t="inlineStr">
        <is>
          <t>עלייה על קירות 20 ס״מ — 3 צדדים (אורך + 2×רוחב)</t>
        </is>
      </c>
      <c r="C85" s="97">
        <f>C14+2*D14</f>
        <v/>
      </c>
      <c r="D85" s="110" t="n">
        <v>0.2</v>
      </c>
      <c r="E85" s="110" t="n">
        <v>1</v>
      </c>
      <c r="F85" s="97">
        <f>C85*D85*E85</f>
        <v/>
      </c>
      <c r="H85" s="95" t="inlineStr">
        <is>
          <t>הצד הרביעי — מעקה</t>
        </is>
      </c>
    </row>
    <row r="86" ht="15" customHeight="1" s="73">
      <c r="A86" s="98" t="n"/>
      <c r="B86" s="111" t="inlineStr">
        <is>
          <t>סה״כ → כתב כמויות (מ״ר)</t>
        </is>
      </c>
      <c r="C86" s="98" t="n"/>
      <c r="D86" s="98" t="n"/>
      <c r="E86" s="98" t="n"/>
      <c r="F86" s="112">
        <f>SUM(F84:F85)</f>
        <v/>
      </c>
      <c r="G86" s="98" t="n"/>
      <c r="H86" s="98" t="n"/>
    </row>
    <row r="88" ht="15" customHeight="1" s="73">
      <c r="A88" s="116" t="inlineStr">
        <is>
          <t>דף מדידה 8 — סעיף 10.01.010 ריצוף 60/60 חדרים יבשים (משמש גם לסעיף 11.01.020 תקרות)</t>
        </is>
      </c>
    </row>
    <row r="89" ht="30" customHeight="1" s="73">
      <c r="A89" s="117" t="inlineStr">
        <is>
          <t>#</t>
        </is>
      </c>
      <c r="B89" s="117" t="inlineStr">
        <is>
          <t>חישוב</t>
        </is>
      </c>
      <c r="C89" s="117" t="inlineStr">
        <is>
          <t>מידה א׳</t>
        </is>
      </c>
      <c r="D89" s="117" t="inlineStr">
        <is>
          <t>מידה ב׳</t>
        </is>
      </c>
      <c r="E89" s="117" t="inlineStr">
        <is>
          <t>מקדם / כמות</t>
        </is>
      </c>
      <c r="F89" s="117" t="inlineStr">
        <is>
          <t>תוצאה (מ״ר)</t>
        </is>
      </c>
      <c r="G89" s="117" t="n"/>
      <c r="H89" s="117" t="inlineStr">
        <is>
          <t>הערות</t>
        </is>
      </c>
    </row>
    <row r="90" ht="16.5" customHeight="1" s="73">
      <c r="A90" s="94" t="n">
        <v>1</v>
      </c>
      <c r="B90" s="95" t="inlineStr">
        <is>
          <t>סלון ופינת אוכל — שטח רצפה</t>
        </is>
      </c>
      <c r="C90" s="97">
        <f>F5</f>
        <v/>
      </c>
      <c r="D90" s="110" t="n">
        <v>1</v>
      </c>
      <c r="E90" s="110" t="n">
        <v>1</v>
      </c>
      <c r="F90" s="97">
        <f>C90*D90*E90</f>
        <v/>
      </c>
      <c r="H90" s="95" t="n"/>
    </row>
    <row r="91" ht="16.5" customHeight="1" s="73">
      <c r="A91" s="94" t="n">
        <v>2</v>
      </c>
      <c r="B91" s="95" t="inlineStr">
        <is>
          <t>מטבח — שטח רצפה</t>
        </is>
      </c>
      <c r="C91" s="97">
        <f>F6</f>
        <v/>
      </c>
      <c r="D91" s="110" t="n">
        <v>1</v>
      </c>
      <c r="E91" s="110" t="n">
        <v>1</v>
      </c>
      <c r="F91" s="97">
        <f>C91*D91*E91</f>
        <v/>
      </c>
      <c r="H91" s="95" t="n"/>
    </row>
    <row r="92" ht="16.5" customHeight="1" s="73">
      <c r="A92" s="94" t="n">
        <v>3</v>
      </c>
      <c r="B92" s="95" t="inlineStr">
        <is>
          <t>מסדרון — שטח רצפה</t>
        </is>
      </c>
      <c r="C92" s="97">
        <f>F7</f>
        <v/>
      </c>
      <c r="D92" s="110" t="n">
        <v>1</v>
      </c>
      <c r="E92" s="110" t="n">
        <v>1</v>
      </c>
      <c r="F92" s="97">
        <f>C92*D92*E92</f>
        <v/>
      </c>
      <c r="H92" s="95" t="n"/>
    </row>
    <row r="93" ht="16.5" customHeight="1" s="73">
      <c r="A93" s="94" t="n">
        <v>4</v>
      </c>
      <c r="B93" s="95" t="inlineStr">
        <is>
          <t>חדר שינה הורים — שטח רצפה</t>
        </is>
      </c>
      <c r="C93" s="97">
        <f>F8</f>
        <v/>
      </c>
      <c r="D93" s="110" t="n">
        <v>1</v>
      </c>
      <c r="E93" s="110" t="n">
        <v>1</v>
      </c>
      <c r="F93" s="97">
        <f>C93*D93*E93</f>
        <v/>
      </c>
      <c r="H93" s="95" t="n"/>
    </row>
    <row r="94" ht="16.5" customHeight="1" s="73">
      <c r="A94" s="94" t="n">
        <v>5</v>
      </c>
      <c r="B94" s="95" t="inlineStr">
        <is>
          <t>חדר ילדים 1 — שטח רצפה</t>
        </is>
      </c>
      <c r="C94" s="97">
        <f>F9</f>
        <v/>
      </c>
      <c r="D94" s="110" t="n">
        <v>1</v>
      </c>
      <c r="E94" s="110" t="n">
        <v>1</v>
      </c>
      <c r="F94" s="97">
        <f>C94*D94*E94</f>
        <v/>
      </c>
      <c r="H94" s="95" t="n"/>
    </row>
    <row r="95" ht="16.5" customHeight="1" s="73">
      <c r="A95" s="94" t="n">
        <v>6</v>
      </c>
      <c r="B95" s="95" t="inlineStr">
        <is>
          <t>חדר ילדים 2 — שטח רצפה</t>
        </is>
      </c>
      <c r="C95" s="97">
        <f>F10</f>
        <v/>
      </c>
      <c r="D95" s="110" t="n">
        <v>1</v>
      </c>
      <c r="E95" s="110" t="n">
        <v>1</v>
      </c>
      <c r="F95" s="97">
        <f>C95*D95*E95</f>
        <v/>
      </c>
      <c r="H95" s="95" t="n"/>
    </row>
    <row r="96" ht="15" customHeight="1" s="73">
      <c r="A96" s="98" t="n"/>
      <c r="B96" s="111" t="inlineStr">
        <is>
          <t>סה״כ → כתב כמויות (מ״ר)</t>
        </is>
      </c>
      <c r="C96" s="98" t="n"/>
      <c r="D96" s="98" t="n"/>
      <c r="E96" s="98" t="n"/>
      <c r="F96" s="112">
        <f>SUM(F90:F95)</f>
        <v/>
      </c>
      <c r="G96" s="98" t="n"/>
      <c r="H96" s="118" t="inlineStr">
        <is>
          <t>ללא תוספת פחת — הפחת כלול במחיר היחידה</t>
        </is>
      </c>
    </row>
    <row r="98" ht="15" customHeight="1" s="73">
      <c r="A98" s="116" t="inlineStr">
        <is>
          <t>דף מדידה 9 — סעיף 10.01.020 ריצוף R10 חדרים רטובים (משמש גם ל-11.01.030 ו-22.01.020)</t>
        </is>
      </c>
    </row>
    <row r="99" ht="30" customHeight="1" s="73">
      <c r="A99" s="117" t="inlineStr">
        <is>
          <t>#</t>
        </is>
      </c>
      <c r="B99" s="117" t="inlineStr">
        <is>
          <t>חישוב</t>
        </is>
      </c>
      <c r="C99" s="117" t="inlineStr">
        <is>
          <t>מידה א׳</t>
        </is>
      </c>
      <c r="D99" s="117" t="inlineStr">
        <is>
          <t>מידה ב׳</t>
        </is>
      </c>
      <c r="E99" s="117" t="inlineStr">
        <is>
          <t>מקדם / כמות</t>
        </is>
      </c>
      <c r="F99" s="117" t="inlineStr">
        <is>
          <t>תוצאה (מ״ר)</t>
        </is>
      </c>
      <c r="G99" s="117" t="n"/>
      <c r="H99" s="117" t="inlineStr">
        <is>
          <t>הערות</t>
        </is>
      </c>
    </row>
    <row r="100" ht="16.5" customHeight="1" s="73">
      <c r="A100" s="94" t="n">
        <v>1</v>
      </c>
      <c r="B100" s="95" t="inlineStr">
        <is>
          <t>חדר רחצה הורים — שטח רצפה</t>
        </is>
      </c>
      <c r="C100" s="97">
        <f>F11</f>
        <v/>
      </c>
      <c r="D100" s="110" t="n">
        <v>1</v>
      </c>
      <c r="E100" s="110" t="n">
        <v>1</v>
      </c>
      <c r="F100" s="97">
        <f>C100*D100*E100</f>
        <v/>
      </c>
      <c r="H100" s="95" t="n"/>
    </row>
    <row r="101" ht="16.5" customHeight="1" s="73">
      <c r="A101" s="94" t="n">
        <v>2</v>
      </c>
      <c r="B101" s="95" t="inlineStr">
        <is>
          <t>חדר רחצה כללי — שטח רצפה</t>
        </is>
      </c>
      <c r="C101" s="97">
        <f>F12</f>
        <v/>
      </c>
      <c r="D101" s="110" t="n">
        <v>1</v>
      </c>
      <c r="E101" s="110" t="n">
        <v>1</v>
      </c>
      <c r="F101" s="97">
        <f>C101*D101*E101</f>
        <v/>
      </c>
      <c r="H101" s="95" t="n"/>
    </row>
    <row r="102" ht="16.5" customHeight="1" s="73">
      <c r="A102" s="94" t="n">
        <v>3</v>
      </c>
      <c r="B102" s="95" t="inlineStr">
        <is>
          <t>שירותי אורחים — שטח רצפה</t>
        </is>
      </c>
      <c r="C102" s="97">
        <f>F13</f>
        <v/>
      </c>
      <c r="D102" s="110" t="n">
        <v>1</v>
      </c>
      <c r="E102" s="110" t="n">
        <v>1</v>
      </c>
      <c r="F102" s="97">
        <f>C102*D102*E102</f>
        <v/>
      </c>
      <c r="H102" s="95" t="n"/>
    </row>
    <row r="103" ht="15" customHeight="1" s="73">
      <c r="A103" s="98" t="n"/>
      <c r="B103" s="111" t="inlineStr">
        <is>
          <t>סה״כ → כתב כמויות (מ״ר)</t>
        </is>
      </c>
      <c r="C103" s="98" t="n"/>
      <c r="D103" s="98" t="n"/>
      <c r="E103" s="98" t="n"/>
      <c r="F103" s="112">
        <f>SUM(F100:F102)</f>
        <v/>
      </c>
      <c r="G103" s="98" t="n"/>
      <c r="H103" s="98" t="n"/>
    </row>
    <row r="105" ht="15" customHeight="1" s="73">
      <c r="A105" s="116" t="inlineStr">
        <is>
          <t>דף מדידה 10 — סעיף 10.01.040 פנלים (שיפולים)</t>
        </is>
      </c>
    </row>
    <row r="106" ht="30" customHeight="1" s="73">
      <c r="A106" s="117" t="inlineStr">
        <is>
          <t>#</t>
        </is>
      </c>
      <c r="B106" s="117" t="inlineStr">
        <is>
          <t>חישוב</t>
        </is>
      </c>
      <c r="C106" s="117" t="inlineStr">
        <is>
          <t>מידה א׳</t>
        </is>
      </c>
      <c r="D106" s="117" t="inlineStr">
        <is>
          <t>מידה ב׳</t>
        </is>
      </c>
      <c r="E106" s="117" t="inlineStr">
        <is>
          <t>מקדם / כמות</t>
        </is>
      </c>
      <c r="F106" s="117" t="inlineStr">
        <is>
          <t>תוצאה (מ״א)</t>
        </is>
      </c>
      <c r="G106" s="117" t="n"/>
      <c r="H106" s="117" t="inlineStr">
        <is>
          <t>הערות</t>
        </is>
      </c>
    </row>
    <row r="107" ht="16.5" customHeight="1" s="73">
      <c r="A107" s="94" t="n">
        <v>1</v>
      </c>
      <c r="B107" s="95" t="inlineStr">
        <is>
          <t>סלון ופינת אוכל — היקף</t>
        </is>
      </c>
      <c r="C107" s="97">
        <f>G5</f>
        <v/>
      </c>
      <c r="D107" s="110" t="n">
        <v>1</v>
      </c>
      <c r="E107" s="110" t="n">
        <v>1</v>
      </c>
      <c r="F107" s="97">
        <f>C107*D107*E107</f>
        <v/>
      </c>
      <c r="H107" s="95" t="n"/>
    </row>
    <row r="108" ht="16.5" customHeight="1" s="73">
      <c r="A108" s="94" t="n">
        <v>2</v>
      </c>
      <c r="B108" s="95" t="inlineStr">
        <is>
          <t>מטבח — היקף</t>
        </is>
      </c>
      <c r="C108" s="97">
        <f>G6</f>
        <v/>
      </c>
      <c r="D108" s="110" t="n">
        <v>1</v>
      </c>
      <c r="E108" s="110" t="n">
        <v>1</v>
      </c>
      <c r="F108" s="97">
        <f>C108*D108*E108</f>
        <v/>
      </c>
      <c r="H108" s="95" t="n"/>
    </row>
    <row r="109" ht="16.5" customHeight="1" s="73">
      <c r="A109" s="94" t="n">
        <v>3</v>
      </c>
      <c r="B109" s="95" t="inlineStr">
        <is>
          <t>מסדרון — היקף</t>
        </is>
      </c>
      <c r="C109" s="97">
        <f>G7</f>
        <v/>
      </c>
      <c r="D109" s="110" t="n">
        <v>1</v>
      </c>
      <c r="E109" s="110" t="n">
        <v>1</v>
      </c>
      <c r="F109" s="97">
        <f>C109*D109*E109</f>
        <v/>
      </c>
      <c r="H109" s="95" t="n"/>
    </row>
    <row r="110" ht="16.5" customHeight="1" s="73">
      <c r="A110" s="94" t="n">
        <v>4</v>
      </c>
      <c r="B110" s="95" t="inlineStr">
        <is>
          <t>חדר שינה הורים — היקף</t>
        </is>
      </c>
      <c r="C110" s="97">
        <f>G8</f>
        <v/>
      </c>
      <c r="D110" s="110" t="n">
        <v>1</v>
      </c>
      <c r="E110" s="110" t="n">
        <v>1</v>
      </c>
      <c r="F110" s="97">
        <f>C110*D110*E110</f>
        <v/>
      </c>
      <c r="H110" s="95" t="n"/>
    </row>
    <row r="111" ht="16.5" customHeight="1" s="73">
      <c r="A111" s="94" t="n">
        <v>5</v>
      </c>
      <c r="B111" s="95" t="inlineStr">
        <is>
          <t>חדר ילדים 1 — היקף</t>
        </is>
      </c>
      <c r="C111" s="97">
        <f>G9</f>
        <v/>
      </c>
      <c r="D111" s="110" t="n">
        <v>1</v>
      </c>
      <c r="E111" s="110" t="n">
        <v>1</v>
      </c>
      <c r="F111" s="97">
        <f>C111*D111*E111</f>
        <v/>
      </c>
      <c r="H111" s="95" t="n"/>
    </row>
    <row r="112" ht="16.5" customHeight="1" s="73">
      <c r="A112" s="94" t="n">
        <v>6</v>
      </c>
      <c r="B112" s="95" t="inlineStr">
        <is>
          <t>חדר ילדים 2 — היקף</t>
        </is>
      </c>
      <c r="C112" s="97">
        <f>G10</f>
        <v/>
      </c>
      <c r="D112" s="110" t="n">
        <v>1</v>
      </c>
      <c r="E112" s="110" t="n">
        <v>1</v>
      </c>
      <c r="F112" s="97">
        <f>C112*D112*E112</f>
        <v/>
      </c>
      <c r="H112" s="95" t="n"/>
    </row>
    <row r="113" ht="16.5" customHeight="1" s="73">
      <c r="A113" s="94" t="n">
        <v>7</v>
      </c>
      <c r="B113" s="95" t="inlineStr">
        <is>
          <t>בניכוי דלת מרפסת D1 — רוחב</t>
        </is>
      </c>
      <c r="C113" s="97">
        <f>-C26</f>
        <v/>
      </c>
      <c r="D113" s="110" t="n">
        <v>1</v>
      </c>
      <c r="E113" s="110" t="n">
        <v>1</v>
      </c>
      <c r="F113" s="97">
        <f>C113*D113*E113</f>
        <v/>
      </c>
      <c r="H113" s="95" t="n"/>
    </row>
    <row r="114" ht="16.5" customHeight="1" s="73">
      <c r="A114" s="94" t="n">
        <v>8</v>
      </c>
      <c r="B114" s="95" t="inlineStr">
        <is>
          <t>בניכוי דלת כניסה — רוחב</t>
        </is>
      </c>
      <c r="C114" s="97">
        <f>-C21</f>
        <v/>
      </c>
      <c r="D114" s="110" t="n">
        <v>1</v>
      </c>
      <c r="E114" s="110" t="n">
        <v>1</v>
      </c>
      <c r="F114" s="97">
        <f>C114*D114*E114</f>
        <v/>
      </c>
      <c r="H114" s="95" t="n"/>
    </row>
    <row r="115" ht="16.5" customHeight="1" s="73">
      <c r="A115" s="94" t="n">
        <v>9</v>
      </c>
      <c r="B115" s="95" t="inlineStr">
        <is>
          <t>בניכוי פתח סלון–מסדרון — רוחב × 2 צדדים</t>
        </is>
      </c>
      <c r="C115" s="97">
        <f>-C22</f>
        <v/>
      </c>
      <c r="D115" s="110" t="n">
        <v>1</v>
      </c>
      <c r="E115" s="110" t="n">
        <v>2</v>
      </c>
      <c r="F115" s="97">
        <f>C115*D115*E115</f>
        <v/>
      </c>
      <c r="H115" s="95" t="n"/>
    </row>
    <row r="116" ht="16.5" customHeight="1" s="73">
      <c r="A116" s="94" t="n">
        <v>10</v>
      </c>
      <c r="B116" s="95" t="inlineStr">
        <is>
          <t>בניכוי קיר מפורק מטבח–סלון — אורך × 2 צדדים</t>
        </is>
      </c>
      <c r="C116" s="97">
        <f>-C27</f>
        <v/>
      </c>
      <c r="D116" s="110" t="n">
        <v>1</v>
      </c>
      <c r="E116" s="110" t="n">
        <v>2</v>
      </c>
      <c r="F116" s="97">
        <f>C116*D116*E116</f>
        <v/>
      </c>
      <c r="H116" s="95" t="inlineStr">
        <is>
          <t>ההיקפים נספרו משני הצדדים</t>
        </is>
      </c>
    </row>
    <row r="117" ht="16.5" customHeight="1" s="73">
      <c r="A117" s="94" t="n">
        <v>11</v>
      </c>
      <c r="B117" s="95" t="inlineStr">
        <is>
          <t>בניכוי קו ארונות מטבח (תחתונים)</t>
        </is>
      </c>
      <c r="C117" s="110" t="n">
        <v>-5</v>
      </c>
      <c r="D117" s="110" t="n">
        <v>1</v>
      </c>
      <c r="E117" s="110" t="n">
        <v>1</v>
      </c>
      <c r="F117" s="97">
        <f>C117*D117*E117</f>
        <v/>
      </c>
      <c r="H117" s="95" t="inlineStr">
        <is>
          <t>אין פנל מאחורי ארונות</t>
        </is>
      </c>
    </row>
    <row r="118" ht="31.5" customHeight="1" s="73">
      <c r="A118" s="94" t="n">
        <v>12</v>
      </c>
      <c r="B118" s="95" t="inlineStr">
        <is>
          <t>בניכוי דלתות פנים (5×0.80) ושירותי אורחים (0.70)</t>
        </is>
      </c>
      <c r="C118" s="97">
        <f>-(C19*E19+C20*E20)</f>
        <v/>
      </c>
      <c r="D118" s="110" t="n">
        <v>1</v>
      </c>
      <c r="E118" s="110" t="n">
        <v>1</v>
      </c>
      <c r="F118" s="97">
        <f>C118*D118*E118</f>
        <v/>
      </c>
      <c r="H118" s="95" t="n"/>
    </row>
    <row r="119" ht="15" customHeight="1" s="73">
      <c r="A119" s="98" t="n"/>
      <c r="B119" s="111" t="inlineStr">
        <is>
          <t>סה״כ → כתב כמויות (מ״א)</t>
        </is>
      </c>
      <c r="C119" s="98" t="n"/>
      <c r="D119" s="98" t="n"/>
      <c r="E119" s="98" t="n"/>
      <c r="F119" s="112">
        <f>SUM(F107:F118)</f>
        <v/>
      </c>
      <c r="G119" s="98" t="n"/>
      <c r="H119" s="98" t="n"/>
    </row>
    <row r="121" ht="15" customHeight="1" s="73">
      <c r="A121" s="116" t="inlineStr">
        <is>
          <t>דף מדידה 11 — סעיף 10.02.010 חיפוי קירות חדרי רחצה עד התקרה</t>
        </is>
      </c>
    </row>
    <row r="122" ht="30" customHeight="1" s="73">
      <c r="A122" s="117" t="inlineStr">
        <is>
          <t>#</t>
        </is>
      </c>
      <c r="B122" s="117" t="inlineStr">
        <is>
          <t>חישוב</t>
        </is>
      </c>
      <c r="C122" s="117" t="inlineStr">
        <is>
          <t>מידה א׳</t>
        </is>
      </c>
      <c r="D122" s="117" t="inlineStr">
        <is>
          <t>מידה ב׳</t>
        </is>
      </c>
      <c r="E122" s="117" t="inlineStr">
        <is>
          <t>מקדם / כמות</t>
        </is>
      </c>
      <c r="F122" s="117" t="inlineStr">
        <is>
          <t>תוצאה (מ״ר)</t>
        </is>
      </c>
      <c r="G122" s="117" t="n"/>
      <c r="H122" s="117" t="inlineStr">
        <is>
          <t>הערות</t>
        </is>
      </c>
    </row>
    <row r="123" ht="16.5" customHeight="1" s="73">
      <c r="A123" s="94" t="n">
        <v>1</v>
      </c>
      <c r="B123" s="95" t="inlineStr">
        <is>
          <t>R7 — היקף × גובה (2.50)</t>
        </is>
      </c>
      <c r="C123" s="97">
        <f>G11</f>
        <v/>
      </c>
      <c r="D123" s="97">
        <f>E11</f>
        <v/>
      </c>
      <c r="E123" s="110" t="n">
        <v>1</v>
      </c>
      <c r="F123" s="97">
        <f>C123*D123*E123</f>
        <v/>
      </c>
      <c r="H123" s="95" t="n"/>
    </row>
    <row r="124" ht="16.5" customHeight="1" s="73">
      <c r="A124" s="94" t="n">
        <v>2</v>
      </c>
      <c r="B124" s="95" t="inlineStr">
        <is>
          <t>R7 — בניכוי דלת</t>
        </is>
      </c>
      <c r="C124" s="97">
        <f>-F19</f>
        <v/>
      </c>
      <c r="D124" s="110" t="n">
        <v>1</v>
      </c>
      <c r="E124" s="110" t="n">
        <v>1</v>
      </c>
      <c r="F124" s="97">
        <f>C124*D124*E124</f>
        <v/>
      </c>
      <c r="H124" s="95" t="inlineStr">
        <is>
          <t>פתח &gt; 0.5 מ״ר — מנוכה</t>
        </is>
      </c>
    </row>
    <row r="125" ht="16.5" customHeight="1" s="73">
      <c r="A125" s="94" t="n">
        <v>3</v>
      </c>
      <c r="B125" s="95" t="inlineStr">
        <is>
          <t>R8 — היקף × גובה (2.50)</t>
        </is>
      </c>
      <c r="C125" s="97">
        <f>G12</f>
        <v/>
      </c>
      <c r="D125" s="97">
        <f>E12</f>
        <v/>
      </c>
      <c r="E125" s="110" t="n">
        <v>1</v>
      </c>
      <c r="F125" s="97">
        <f>C125*D125*E125</f>
        <v/>
      </c>
      <c r="H125" s="95" t="n"/>
    </row>
    <row r="126" ht="16.5" customHeight="1" s="73">
      <c r="A126" s="94" t="n">
        <v>4</v>
      </c>
      <c r="B126" s="95" t="inlineStr">
        <is>
          <t>R8 — בניכוי דלת</t>
        </is>
      </c>
      <c r="C126" s="97">
        <f>-F19</f>
        <v/>
      </c>
      <c r="D126" s="110" t="n">
        <v>1</v>
      </c>
      <c r="E126" s="110" t="n">
        <v>1</v>
      </c>
      <c r="F126" s="97">
        <f>C126*D126*E126</f>
        <v/>
      </c>
      <c r="H126" s="95" t="n"/>
    </row>
    <row r="127" ht="22.35" customHeight="1" s="73">
      <c r="A127" s="98" t="n"/>
      <c r="B127" s="111" t="inlineStr">
        <is>
          <t>סה״כ → כתב כמויות (מ״ר)</t>
        </is>
      </c>
      <c r="C127" s="98" t="n"/>
      <c r="D127" s="98" t="n"/>
      <c r="E127" s="98" t="n"/>
      <c r="F127" s="112">
        <f>SUM(F123:F126)</f>
        <v/>
      </c>
      <c r="G127" s="98" t="n"/>
      <c r="H127" s="118" t="inlineStr">
        <is>
          <t>חלון 60/60 (0.36 מ״ר) לא מנוכה — מתחת לסף 0.5 מ״ר; חיפוי החשפים כלול במחיר</t>
        </is>
      </c>
    </row>
    <row r="129" ht="15" customHeight="1" s="73">
      <c r="A129" s="116" t="inlineStr">
        <is>
          <t>דף מדידה 12 — סעיף 10.02.020 חיפוי קירות שירותי אורחים</t>
        </is>
      </c>
    </row>
    <row r="130" ht="30" customHeight="1" s="73">
      <c r="A130" s="117" t="inlineStr">
        <is>
          <t>#</t>
        </is>
      </c>
      <c r="B130" s="117" t="inlineStr">
        <is>
          <t>חישוב</t>
        </is>
      </c>
      <c r="C130" s="117" t="inlineStr">
        <is>
          <t>מידה א׳</t>
        </is>
      </c>
      <c r="D130" s="117" t="inlineStr">
        <is>
          <t>מידה ב׳</t>
        </is>
      </c>
      <c r="E130" s="117" t="inlineStr">
        <is>
          <t>מקדם / כמות</t>
        </is>
      </c>
      <c r="F130" s="117" t="inlineStr">
        <is>
          <t>תוצאה (מ״ר)</t>
        </is>
      </c>
      <c r="G130" s="117" t="n"/>
      <c r="H130" s="117" t="inlineStr">
        <is>
          <t>הערות</t>
        </is>
      </c>
    </row>
    <row r="131" ht="16.5" customHeight="1" s="73">
      <c r="A131" s="94" t="n">
        <v>1</v>
      </c>
      <c r="B131" s="95" t="inlineStr">
        <is>
          <t>R9 — היקף × גובה (2.50)</t>
        </is>
      </c>
      <c r="C131" s="97">
        <f>G13</f>
        <v/>
      </c>
      <c r="D131" s="97">
        <f>E13</f>
        <v/>
      </c>
      <c r="E131" s="110" t="n">
        <v>1</v>
      </c>
      <c r="F131" s="97">
        <f>C131*D131*E131</f>
        <v/>
      </c>
      <c r="H131" s="95" t="n"/>
    </row>
    <row r="132" ht="16.5" customHeight="1" s="73">
      <c r="A132" s="94" t="n">
        <v>2</v>
      </c>
      <c r="B132" s="95" t="inlineStr">
        <is>
          <t>R9 — בניכוי דלת 70/210</t>
        </is>
      </c>
      <c r="C132" s="97">
        <f>-F20</f>
        <v/>
      </c>
      <c r="D132" s="110" t="n">
        <v>1</v>
      </c>
      <c r="E132" s="110" t="n">
        <v>1</v>
      </c>
      <c r="F132" s="97">
        <f>C132*D132*E132</f>
        <v/>
      </c>
      <c r="H132" s="95" t="n"/>
    </row>
    <row r="133" ht="15" customHeight="1" s="73">
      <c r="A133" s="98" t="n"/>
      <c r="B133" s="111" t="inlineStr">
        <is>
          <t>סה״כ → כתב כמויות (מ״ר)</t>
        </is>
      </c>
      <c r="C133" s="98" t="n"/>
      <c r="D133" s="98" t="n"/>
      <c r="E133" s="98" t="n"/>
      <c r="F133" s="112">
        <f>SUM(F131:F132)</f>
        <v/>
      </c>
      <c r="G133" s="98" t="n"/>
      <c r="H133" s="98" t="n"/>
    </row>
    <row r="135" ht="15" customHeight="1" s="73">
      <c r="A135" s="116" t="inlineStr">
        <is>
          <t>דף מדידה 13 — סעיף 10.02.030 חיפוי קיר מטבח</t>
        </is>
      </c>
    </row>
    <row r="136" ht="30" customHeight="1" s="73">
      <c r="A136" s="117" t="inlineStr">
        <is>
          <t>#</t>
        </is>
      </c>
      <c r="B136" s="117" t="inlineStr">
        <is>
          <t>חישוב</t>
        </is>
      </c>
      <c r="C136" s="117" t="inlineStr">
        <is>
          <t>מידה א׳</t>
        </is>
      </c>
      <c r="D136" s="117" t="inlineStr">
        <is>
          <t>מידה ב׳</t>
        </is>
      </c>
      <c r="E136" s="117" t="inlineStr">
        <is>
          <t>מקדם / כמות</t>
        </is>
      </c>
      <c r="F136" s="117" t="inlineStr">
        <is>
          <t>תוצאה (מ״ר)</t>
        </is>
      </c>
      <c r="G136" s="117" t="n"/>
      <c r="H136" s="117" t="inlineStr">
        <is>
          <t>הערות</t>
        </is>
      </c>
    </row>
    <row r="137" ht="31.5" customHeight="1" s="73">
      <c r="A137" s="94" t="n">
        <v>1</v>
      </c>
      <c r="B137" s="95" t="inlineStr">
        <is>
          <t>קו ארונות × גובה בין משטח העבודה לארונות העליונים</t>
        </is>
      </c>
      <c r="C137" s="110" t="n">
        <v>5</v>
      </c>
      <c r="D137" s="110" t="n">
        <v>0.6</v>
      </c>
      <c r="E137" s="110" t="n">
        <v>1</v>
      </c>
      <c r="F137" s="97">
        <f>C137*D137*E137</f>
        <v/>
      </c>
      <c r="H137" s="95" t="n"/>
    </row>
    <row r="138" ht="15" customHeight="1" s="73">
      <c r="A138" s="98" t="n"/>
      <c r="B138" s="111" t="inlineStr">
        <is>
          <t>סה״כ → כתב כמויות (מ״ר)</t>
        </is>
      </c>
      <c r="C138" s="98" t="n"/>
      <c r="D138" s="98" t="n"/>
      <c r="E138" s="98" t="n"/>
      <c r="F138" s="112">
        <f>SUM(F137:F137)</f>
        <v/>
      </c>
      <c r="G138" s="98" t="n"/>
      <c r="H138" s="98" t="n"/>
    </row>
    <row r="140" ht="15" customHeight="1" s="73">
      <c r="A140" s="116" t="inlineStr">
        <is>
          <t>דף מדידה 14 — סעיף 09.01.020 טיח מיישר תחת חיפוי (סיכום דפי 11–13)</t>
        </is>
      </c>
    </row>
    <row r="141" ht="30" customHeight="1" s="73">
      <c r="A141" s="117" t="inlineStr">
        <is>
          <t>#</t>
        </is>
      </c>
      <c r="B141" s="117" t="inlineStr">
        <is>
          <t>חישוב</t>
        </is>
      </c>
      <c r="C141" s="117" t="inlineStr">
        <is>
          <t>מידה א׳</t>
        </is>
      </c>
      <c r="D141" s="117" t="inlineStr">
        <is>
          <t>מידה ב׳</t>
        </is>
      </c>
      <c r="E141" s="117" t="inlineStr">
        <is>
          <t>מקדם / כמות</t>
        </is>
      </c>
      <c r="F141" s="117" t="inlineStr">
        <is>
          <t>תוצאה (מ״ר)</t>
        </is>
      </c>
      <c r="G141" s="117" t="n"/>
      <c r="H141" s="117" t="inlineStr">
        <is>
          <t>הערות</t>
        </is>
      </c>
    </row>
    <row r="142" ht="16.5" customHeight="1" s="73">
      <c r="A142" s="94" t="n">
        <v>1</v>
      </c>
      <c r="B142" s="95" t="inlineStr">
        <is>
          <t>חיפוי חדרי רחצה (דף 11)</t>
        </is>
      </c>
      <c r="C142" s="97">
        <f>F127</f>
        <v/>
      </c>
      <c r="D142" s="110" t="n">
        <v>1</v>
      </c>
      <c r="E142" s="110" t="n">
        <v>1</v>
      </c>
      <c r="F142" s="97">
        <f>C142*D142*E142</f>
        <v/>
      </c>
      <c r="H142" s="95" t="n"/>
    </row>
    <row r="143" ht="16.5" customHeight="1" s="73">
      <c r="A143" s="94" t="n">
        <v>2</v>
      </c>
      <c r="B143" s="95" t="inlineStr">
        <is>
          <t>חיפוי שירותי אורחים (דף 12)</t>
        </is>
      </c>
      <c r="C143" s="97">
        <f>F133</f>
        <v/>
      </c>
      <c r="D143" s="110" t="n">
        <v>1</v>
      </c>
      <c r="E143" s="110" t="n">
        <v>1</v>
      </c>
      <c r="F143" s="97">
        <f>C143*D143*E143</f>
        <v/>
      </c>
      <c r="H143" s="95" t="n"/>
    </row>
    <row r="144" ht="16.5" customHeight="1" s="73">
      <c r="A144" s="94" t="n">
        <v>3</v>
      </c>
      <c r="B144" s="95" t="inlineStr">
        <is>
          <t>חיפוי מטבח (דף 13)</t>
        </is>
      </c>
      <c r="C144" s="97">
        <f>F138</f>
        <v/>
      </c>
      <c r="D144" s="110" t="n">
        <v>1</v>
      </c>
      <c r="E144" s="110" t="n">
        <v>1</v>
      </c>
      <c r="F144" s="97">
        <f>C144*D144*E144</f>
        <v/>
      </c>
      <c r="H144" s="95" t="n"/>
    </row>
    <row r="145" ht="15" customHeight="1" s="73">
      <c r="A145" s="98" t="n"/>
      <c r="B145" s="111" t="inlineStr">
        <is>
          <t>סה״כ → כתב כמויות (מ״ר)</t>
        </is>
      </c>
      <c r="C145" s="98" t="n"/>
      <c r="D145" s="98" t="n"/>
      <c r="E145" s="98" t="n"/>
      <c r="F145" s="112">
        <f>SUM(F142:F144)</f>
        <v/>
      </c>
      <c r="G145" s="98" t="n"/>
      <c r="H145" s="98" t="n"/>
    </row>
    <row r="147" ht="15" customHeight="1" s="73">
      <c r="A147" s="116" t="inlineStr">
        <is>
          <t>דף מדידה 15 — סעיף 09.01.010 טיח על קירות חדשים (2 צדדים)</t>
        </is>
      </c>
    </row>
    <row r="148" ht="30" customHeight="1" s="73">
      <c r="A148" s="117" t="inlineStr">
        <is>
          <t>#</t>
        </is>
      </c>
      <c r="B148" s="117" t="inlineStr">
        <is>
          <t>חישוב</t>
        </is>
      </c>
      <c r="C148" s="117" t="inlineStr">
        <is>
          <t>מידה א׳</t>
        </is>
      </c>
      <c r="D148" s="117" t="inlineStr">
        <is>
          <t>מידה ב׳</t>
        </is>
      </c>
      <c r="E148" s="117" t="inlineStr">
        <is>
          <t>מקדם / כמות</t>
        </is>
      </c>
      <c r="F148" s="117" t="inlineStr">
        <is>
          <t>תוצאה (מ״ר)</t>
        </is>
      </c>
      <c r="G148" s="117" t="n"/>
      <c r="H148" s="117" t="inlineStr">
        <is>
          <t>הערות</t>
        </is>
      </c>
    </row>
    <row r="149" ht="16.5" customHeight="1" s="73">
      <c r="A149" s="94" t="n">
        <v>1</v>
      </c>
      <c r="B149" s="95" t="inlineStr">
        <is>
          <t>קירות בלוק חדשים (דף 4) × 2 צדדים</t>
        </is>
      </c>
      <c r="C149" s="97">
        <f>F65</f>
        <v/>
      </c>
      <c r="D149" s="110" t="n">
        <v>2</v>
      </c>
      <c r="E149" s="110" t="n">
        <v>1</v>
      </c>
      <c r="F149" s="97">
        <f>C149*D149*E149</f>
        <v/>
      </c>
      <c r="H149" s="95" t="n"/>
    </row>
    <row r="150" ht="16.5" customHeight="1" s="73">
      <c r="A150" s="94" t="n">
        <v>2</v>
      </c>
      <c r="B150" s="95" t="inlineStr">
        <is>
          <t>סגירת פתחים (דף 5) × 2 צדדים</t>
        </is>
      </c>
      <c r="C150" s="97">
        <f>F70</f>
        <v/>
      </c>
      <c r="D150" s="110" t="n">
        <v>2</v>
      </c>
      <c r="E150" s="110" t="n">
        <v>1</v>
      </c>
      <c r="F150" s="97">
        <f>C150*D150*E150</f>
        <v/>
      </c>
      <c r="H150" s="95" t="n"/>
    </row>
    <row r="151" ht="15" customHeight="1" s="73">
      <c r="A151" s="98" t="n"/>
      <c r="B151" s="111" t="inlineStr">
        <is>
          <t>סה״כ → כתב כמויות (מ״ר)</t>
        </is>
      </c>
      <c r="C151" s="98" t="n"/>
      <c r="D151" s="98" t="n"/>
      <c r="E151" s="98" t="n"/>
      <c r="F151" s="112">
        <f>SUM(F149:F150)</f>
        <v/>
      </c>
      <c r="G151" s="98" t="n"/>
      <c r="H151" s="98" t="n"/>
    </row>
    <row r="153" ht="15" customHeight="1" s="73">
      <c r="A153" s="116" t="inlineStr">
        <is>
          <t>דף מדידה 16 — סעיף 11.01.010 צביעת קירות (נטו, בניכוי פתחים מעל 0.5 מ״ר)</t>
        </is>
      </c>
    </row>
    <row r="154" ht="30" customHeight="1" s="73">
      <c r="A154" s="117" t="inlineStr">
        <is>
          <t>#</t>
        </is>
      </c>
      <c r="B154" s="117" t="inlineStr">
        <is>
          <t>חישוב</t>
        </is>
      </c>
      <c r="C154" s="117" t="inlineStr">
        <is>
          <t>מידה א׳</t>
        </is>
      </c>
      <c r="D154" s="117" t="inlineStr">
        <is>
          <t>מידה ב׳</t>
        </is>
      </c>
      <c r="E154" s="117" t="inlineStr">
        <is>
          <t>מקדם / כמות</t>
        </is>
      </c>
      <c r="F154" s="117" t="inlineStr">
        <is>
          <t>תוצאה (מ״ר)</t>
        </is>
      </c>
      <c r="G154" s="117" t="n"/>
      <c r="H154" s="117" t="inlineStr">
        <is>
          <t>הערות</t>
        </is>
      </c>
    </row>
    <row r="155" ht="16.5" customHeight="1" s="73">
      <c r="A155" s="94" t="n">
        <v>1</v>
      </c>
      <c r="B155" s="95" t="inlineStr">
        <is>
          <t>R1 סלון — היקף × גובה</t>
        </is>
      </c>
      <c r="C155" s="97">
        <f>G5</f>
        <v/>
      </c>
      <c r="D155" s="97">
        <f>E5</f>
        <v/>
      </c>
      <c r="E155" s="110" t="n">
        <v>1</v>
      </c>
      <c r="F155" s="97">
        <f>C155*D155*E155</f>
        <v/>
      </c>
      <c r="H155" s="95" t="inlineStr">
        <is>
          <t>ברוטו</t>
        </is>
      </c>
    </row>
    <row r="156" ht="16.5" customHeight="1" s="73">
      <c r="A156" s="94" t="n">
        <v>2</v>
      </c>
      <c r="B156" s="95" t="inlineStr">
        <is>
          <t>R1 — בניכוי דלת מרפסת D1</t>
        </is>
      </c>
      <c r="C156" s="97">
        <f>-F26</f>
        <v/>
      </c>
      <c r="D156" s="110" t="n">
        <v>1</v>
      </c>
      <c r="E156" s="110" t="n">
        <v>1</v>
      </c>
      <c r="F156" s="97">
        <f>C156*D156*E156</f>
        <v/>
      </c>
      <c r="H156" s="95" t="n"/>
    </row>
    <row r="157" ht="16.5" customHeight="1" s="73">
      <c r="A157" s="94" t="n">
        <v>3</v>
      </c>
      <c r="B157" s="95" t="inlineStr">
        <is>
          <t>R1 — בניכוי דלת כניסה</t>
        </is>
      </c>
      <c r="C157" s="97">
        <f>-F21</f>
        <v/>
      </c>
      <c r="D157" s="110" t="n">
        <v>1</v>
      </c>
      <c r="E157" s="110" t="n">
        <v>1</v>
      </c>
      <c r="F157" s="97">
        <f>C157*D157*E157</f>
        <v/>
      </c>
      <c r="H157" s="95" t="n"/>
    </row>
    <row r="158" ht="16.5" customHeight="1" s="73">
      <c r="A158" s="94" t="n">
        <v>4</v>
      </c>
      <c r="B158" s="95" t="inlineStr">
        <is>
          <t>R1 — בניכוי פתח למסדרון</t>
        </is>
      </c>
      <c r="C158" s="97">
        <f>-F22</f>
        <v/>
      </c>
      <c r="D158" s="110" t="n">
        <v>1</v>
      </c>
      <c r="E158" s="110" t="n">
        <v>1</v>
      </c>
      <c r="F158" s="97">
        <f>C158*D158*E158</f>
        <v/>
      </c>
      <c r="H158" s="95" t="n"/>
    </row>
    <row r="159" ht="16.5" customHeight="1" s="73">
      <c r="A159" s="94" t="n">
        <v>5</v>
      </c>
      <c r="B159" s="95" t="inlineStr">
        <is>
          <t>R1 — בניכוי קיר מפורק למטבח</t>
        </is>
      </c>
      <c r="C159" s="97">
        <f>-F27</f>
        <v/>
      </c>
      <c r="D159" s="110" t="n">
        <v>1</v>
      </c>
      <c r="E159" s="110" t="n">
        <v>1</v>
      </c>
      <c r="F159" s="97">
        <f>C159*D159*E159</f>
        <v/>
      </c>
      <c r="H159" s="95" t="n"/>
    </row>
    <row r="160" ht="16.5" customHeight="1" s="73">
      <c r="A160" s="94" t="n">
        <v>6</v>
      </c>
      <c r="B160" s="95" t="inlineStr">
        <is>
          <t>R2 מטבח — היקף × גובה</t>
        </is>
      </c>
      <c r="C160" s="97">
        <f>G6</f>
        <v/>
      </c>
      <c r="D160" s="97">
        <f>E6</f>
        <v/>
      </c>
      <c r="E160" s="110" t="n">
        <v>1</v>
      </c>
      <c r="F160" s="97">
        <f>C160*D160*E160</f>
        <v/>
      </c>
      <c r="H160" s="95" t="inlineStr">
        <is>
          <t>ברוטו</t>
        </is>
      </c>
    </row>
    <row r="161" ht="16.5" customHeight="1" s="73">
      <c r="A161" s="94" t="n">
        <v>7</v>
      </c>
      <c r="B161" s="95" t="inlineStr">
        <is>
          <t>R2 — בניכוי חלון W2</t>
        </is>
      </c>
      <c r="C161" s="97">
        <f>-F24</f>
        <v/>
      </c>
      <c r="D161" s="110" t="n">
        <v>1</v>
      </c>
      <c r="E161" s="110" t="n">
        <v>1</v>
      </c>
      <c r="F161" s="97">
        <f>C161*D161*E161</f>
        <v/>
      </c>
      <c r="H161" s="95" t="n"/>
    </row>
    <row r="162" ht="16.5" customHeight="1" s="73">
      <c r="A162" s="94" t="n">
        <v>8</v>
      </c>
      <c r="B162" s="95" t="inlineStr">
        <is>
          <t>R2 — בניכוי קיר מפורק לסלון</t>
        </is>
      </c>
      <c r="C162" s="97">
        <f>-F27</f>
        <v/>
      </c>
      <c r="D162" s="110" t="n">
        <v>1</v>
      </c>
      <c r="E162" s="110" t="n">
        <v>1</v>
      </c>
      <c r="F162" s="97">
        <f>C162*D162*E162</f>
        <v/>
      </c>
      <c r="H162" s="95" t="n"/>
    </row>
    <row r="163" ht="16.5" customHeight="1" s="73">
      <c r="A163" s="94" t="n">
        <v>9</v>
      </c>
      <c r="B163" s="95" t="inlineStr">
        <is>
          <t>R2 — בניכוי חיפוי מטבח (דף 13)</t>
        </is>
      </c>
      <c r="C163" s="97">
        <f>-F138</f>
        <v/>
      </c>
      <c r="D163" s="110" t="n">
        <v>1</v>
      </c>
      <c r="E163" s="110" t="n">
        <v>1</v>
      </c>
      <c r="F163" s="97">
        <f>C163*D163*E163</f>
        <v/>
      </c>
      <c r="H163" s="95" t="inlineStr">
        <is>
          <t>הקיר מאחורי הארונות נצבע</t>
        </is>
      </c>
    </row>
    <row r="164" ht="16.5" customHeight="1" s="73">
      <c r="A164" s="94" t="n">
        <v>10</v>
      </c>
      <c r="B164" s="95" t="inlineStr">
        <is>
          <t>R3 מסדרון — היקף × גובה</t>
        </is>
      </c>
      <c r="C164" s="97">
        <f>G7</f>
        <v/>
      </c>
      <c r="D164" s="97">
        <f>E7</f>
        <v/>
      </c>
      <c r="E164" s="110" t="n">
        <v>1</v>
      </c>
      <c r="F164" s="97">
        <f>C164*D164*E164</f>
        <v/>
      </c>
      <c r="H164" s="95" t="inlineStr">
        <is>
          <t>ברוטו</t>
        </is>
      </c>
    </row>
    <row r="165" ht="16.5" customHeight="1" s="73">
      <c r="A165" s="94" t="n">
        <v>11</v>
      </c>
      <c r="B165" s="95" t="inlineStr">
        <is>
          <t>R3 — בניכוי 5 דלתות פנים</t>
        </is>
      </c>
      <c r="C165" s="97">
        <f>-G19</f>
        <v/>
      </c>
      <c r="D165" s="110" t="n">
        <v>1</v>
      </c>
      <c r="E165" s="110" t="n">
        <v>1</v>
      </c>
      <c r="F165" s="97">
        <f>C165*D165*E165</f>
        <v/>
      </c>
      <c r="H165" s="95" t="n"/>
    </row>
    <row r="166" ht="16.5" customHeight="1" s="73">
      <c r="A166" s="94" t="n">
        <v>12</v>
      </c>
      <c r="B166" s="95" t="inlineStr">
        <is>
          <t>R3 — בניכוי דלת שירותי אורחים</t>
        </is>
      </c>
      <c r="C166" s="97">
        <f>-F20</f>
        <v/>
      </c>
      <c r="D166" s="110" t="n">
        <v>1</v>
      </c>
      <c r="E166" s="110" t="n">
        <v>1</v>
      </c>
      <c r="F166" s="97">
        <f>C166*D166*E166</f>
        <v/>
      </c>
      <c r="H166" s="95" t="n"/>
    </row>
    <row r="167" ht="16.5" customHeight="1" s="73">
      <c r="A167" s="94" t="n">
        <v>13</v>
      </c>
      <c r="B167" s="95" t="inlineStr">
        <is>
          <t>R3 — בניכוי פתח לסלון</t>
        </is>
      </c>
      <c r="C167" s="97">
        <f>-F22</f>
        <v/>
      </c>
      <c r="D167" s="110" t="n">
        <v>1</v>
      </c>
      <c r="E167" s="110" t="n">
        <v>1</v>
      </c>
      <c r="F167" s="97">
        <f>C167*D167*E167</f>
        <v/>
      </c>
      <c r="H167" s="95" t="n"/>
    </row>
    <row r="168" ht="16.5" customHeight="1" s="73">
      <c r="A168" s="94" t="n">
        <v>14</v>
      </c>
      <c r="B168" s="95" t="inlineStr">
        <is>
          <t>R4 הורים — היקף × גובה</t>
        </is>
      </c>
      <c r="C168" s="97">
        <f>G8</f>
        <v/>
      </c>
      <c r="D168" s="97">
        <f>E8</f>
        <v/>
      </c>
      <c r="E168" s="110" t="n">
        <v>1</v>
      </c>
      <c r="F168" s="97">
        <f>C168*D168*E168</f>
        <v/>
      </c>
      <c r="H168" s="95" t="inlineStr">
        <is>
          <t>ברוטו</t>
        </is>
      </c>
    </row>
    <row r="169" ht="16.5" customHeight="1" s="73">
      <c r="A169" s="94" t="n">
        <v>15</v>
      </c>
      <c r="B169" s="95" t="inlineStr">
        <is>
          <t>R4 — בניכוי דלת וחלון</t>
        </is>
      </c>
      <c r="C169" s="97">
        <f>-(F19+F23)</f>
        <v/>
      </c>
      <c r="D169" s="110" t="n">
        <v>1</v>
      </c>
      <c r="E169" s="110" t="n">
        <v>1</v>
      </c>
      <c r="F169" s="97">
        <f>C169*D169*E169</f>
        <v/>
      </c>
      <c r="H169" s="95" t="n"/>
    </row>
    <row r="170" ht="16.5" customHeight="1" s="73">
      <c r="A170" s="94" t="n">
        <v>16</v>
      </c>
      <c r="B170" s="95" t="inlineStr">
        <is>
          <t>R5 ילדים 1 — היקף × גובה</t>
        </is>
      </c>
      <c r="C170" s="97">
        <f>G9</f>
        <v/>
      </c>
      <c r="D170" s="97">
        <f>E9</f>
        <v/>
      </c>
      <c r="E170" s="110" t="n">
        <v>1</v>
      </c>
      <c r="F170" s="97">
        <f>C170*D170*E170</f>
        <v/>
      </c>
      <c r="H170" s="95" t="inlineStr">
        <is>
          <t>ברוטו</t>
        </is>
      </c>
    </row>
    <row r="171" ht="16.5" customHeight="1" s="73">
      <c r="A171" s="94" t="n">
        <v>17</v>
      </c>
      <c r="B171" s="95" t="inlineStr">
        <is>
          <t>R5 — בניכוי דלת וחלון</t>
        </is>
      </c>
      <c r="C171" s="97">
        <f>-(F19+F23)</f>
        <v/>
      </c>
      <c r="D171" s="110" t="n">
        <v>1</v>
      </c>
      <c r="E171" s="110" t="n">
        <v>1</v>
      </c>
      <c r="F171" s="97">
        <f>C171*D171*E171</f>
        <v/>
      </c>
      <c r="H171" s="95" t="n"/>
    </row>
    <row r="172" ht="16.5" customHeight="1" s="73">
      <c r="A172" s="94" t="n">
        <v>18</v>
      </c>
      <c r="B172" s="95" t="inlineStr">
        <is>
          <t>R6 ילדים 2 — היקף × גובה</t>
        </is>
      </c>
      <c r="C172" s="97">
        <f>G10</f>
        <v/>
      </c>
      <c r="D172" s="97">
        <f>E10</f>
        <v/>
      </c>
      <c r="E172" s="110" t="n">
        <v>1</v>
      </c>
      <c r="F172" s="97">
        <f>C172*D172*E172</f>
        <v/>
      </c>
      <c r="H172" s="95" t="inlineStr">
        <is>
          <t>ברוטו</t>
        </is>
      </c>
    </row>
    <row r="173" ht="16.5" customHeight="1" s="73">
      <c r="A173" s="94" t="n">
        <v>19</v>
      </c>
      <c r="B173" s="95" t="inlineStr">
        <is>
          <t>R6 — בניכוי דלת וחלון</t>
        </is>
      </c>
      <c r="C173" s="97">
        <f>-(F19+F23)</f>
        <v/>
      </c>
      <c r="D173" s="110" t="n">
        <v>1</v>
      </c>
      <c r="E173" s="110" t="n">
        <v>1</v>
      </c>
      <c r="F173" s="97">
        <f>C173*D173*E173</f>
        <v/>
      </c>
      <c r="H173" s="95" t="n"/>
    </row>
    <row r="174" ht="15" customHeight="1" s="73">
      <c r="A174" s="98" t="n"/>
      <c r="B174" s="111" t="inlineStr">
        <is>
          <t>סה״כ → כתב כמויות (מ״ר)</t>
        </is>
      </c>
      <c r="C174" s="98" t="n"/>
      <c r="D174" s="98" t="n"/>
      <c r="E174" s="98" t="n"/>
      <c r="F174" s="112">
        <f>SUM(F155:F173)</f>
        <v/>
      </c>
      <c r="G174" s="98" t="n"/>
      <c r="H174" s="118" t="inlineStr">
        <is>
          <t>חדרים רטובים מחופים במלואם — לא נצבעים</t>
        </is>
      </c>
    </row>
    <row r="176" ht="15" customHeight="1" s="73">
      <c r="A176" s="116" t="inlineStr">
        <is>
          <t>דף מדידה 17 — סעיף 22.01.010 תקרות גבס (מטבח + מסדרון)</t>
        </is>
      </c>
    </row>
    <row r="177" ht="30" customHeight="1" s="73">
      <c r="A177" s="117" t="inlineStr">
        <is>
          <t>#</t>
        </is>
      </c>
      <c r="B177" s="117" t="inlineStr">
        <is>
          <t>חישוב</t>
        </is>
      </c>
      <c r="C177" s="117" t="inlineStr">
        <is>
          <t>מידה א׳</t>
        </is>
      </c>
      <c r="D177" s="117" t="inlineStr">
        <is>
          <t>מידה ב׳</t>
        </is>
      </c>
      <c r="E177" s="117" t="inlineStr">
        <is>
          <t>מקדם / כמות</t>
        </is>
      </c>
      <c r="F177" s="117" t="inlineStr">
        <is>
          <t>תוצאה (מ״ר)</t>
        </is>
      </c>
      <c r="G177" s="117" t="n"/>
      <c r="H177" s="117" t="inlineStr">
        <is>
          <t>הערות</t>
        </is>
      </c>
    </row>
    <row r="178" ht="16.5" customHeight="1" s="73">
      <c r="A178" s="94" t="n">
        <v>1</v>
      </c>
      <c r="B178" s="95" t="inlineStr">
        <is>
          <t>R2 מטבח — שטח</t>
        </is>
      </c>
      <c r="C178" s="97">
        <f>F6</f>
        <v/>
      </c>
      <c r="D178" s="110" t="n">
        <v>1</v>
      </c>
      <c r="E178" s="110" t="n">
        <v>1</v>
      </c>
      <c r="F178" s="97">
        <f>C178*D178*E178</f>
        <v/>
      </c>
      <c r="H178" s="95" t="n"/>
    </row>
    <row r="179" ht="16.5" customHeight="1" s="73">
      <c r="A179" s="94" t="n">
        <v>2</v>
      </c>
      <c r="B179" s="95" t="inlineStr">
        <is>
          <t>R3 מסדרון — שטח</t>
        </is>
      </c>
      <c r="C179" s="97">
        <f>F7</f>
        <v/>
      </c>
      <c r="D179" s="110" t="n">
        <v>1</v>
      </c>
      <c r="E179" s="110" t="n">
        <v>1</v>
      </c>
      <c r="F179" s="97">
        <f>C179*D179*E179</f>
        <v/>
      </c>
      <c r="H179" s="95" t="n"/>
    </row>
    <row r="180" ht="15" customHeight="1" s="73">
      <c r="A180" s="98" t="n"/>
      <c r="B180" s="111" t="inlineStr">
        <is>
          <t>סה״כ → כתב כמויות (מ״ר)</t>
        </is>
      </c>
      <c r="C180" s="98" t="n"/>
      <c r="D180" s="98" t="n"/>
      <c r="E180" s="98" t="n"/>
      <c r="F180" s="112">
        <f>SUM(F178:F179)</f>
        <v/>
      </c>
      <c r="G180" s="98" t="n"/>
      <c r="H180" s="98" t="n"/>
    </row>
    <row r="182" ht="15" customHeight="1" s="73">
      <c r="A182" s="116" t="inlineStr">
        <is>
          <t>דף מדידה 18 — פרק 08: ספירת נקודות חשמל לפי חלל</t>
        </is>
      </c>
    </row>
    <row r="183" ht="30" customHeight="1" s="73">
      <c r="A183" s="117" t="inlineStr">
        <is>
          <t>#</t>
        </is>
      </c>
      <c r="B183" s="117" t="inlineStr">
        <is>
          <t>חלל</t>
        </is>
      </c>
      <c r="C183" s="117" t="inlineStr">
        <is>
          <t>מאור</t>
        </is>
      </c>
      <c r="D183" s="117" t="inlineStr">
        <is>
          <t>בתי תקע</t>
        </is>
      </c>
      <c r="E183" s="117" t="inlineStr">
        <is>
          <t>כוח (מעגל נפרד)</t>
        </is>
      </c>
      <c r="F183" s="117" t="inlineStr">
        <is>
          <t>מיזוג</t>
        </is>
      </c>
      <c r="G183" s="117" t="inlineStr">
        <is>
          <t>תקשורת/TV</t>
        </is>
      </c>
      <c r="H183" s="117" t="inlineStr">
        <is>
          <t>הערות</t>
        </is>
      </c>
    </row>
    <row r="184" ht="15" customHeight="1" s="73">
      <c r="A184" s="94" t="inlineStr">
        <is>
          <t>R1</t>
        </is>
      </c>
      <c r="B184" s="95" t="inlineStr">
        <is>
          <t>סלון ופינת אוכל</t>
        </is>
      </c>
      <c r="C184" s="119" t="n">
        <v>2</v>
      </c>
      <c r="D184" s="119" t="n">
        <v>5</v>
      </c>
      <c r="E184" s="119" t="n">
        <v>0</v>
      </c>
      <c r="F184" s="119" t="n">
        <v>0</v>
      </c>
      <c r="G184" s="119" t="n">
        <v>2</v>
      </c>
      <c r="H184" s="95" t="inlineStr">
        <is>
          <t>תאורה נסתרת בסינר + מרכזי</t>
        </is>
      </c>
    </row>
    <row r="185" ht="15" customHeight="1" s="73">
      <c r="A185" s="94" t="inlineStr">
        <is>
          <t>R2</t>
        </is>
      </c>
      <c r="B185" s="95" t="inlineStr">
        <is>
          <t>מטבח</t>
        </is>
      </c>
      <c r="C185" s="119" t="n">
        <v>2</v>
      </c>
      <c r="D185" s="119" t="n">
        <v>5</v>
      </c>
      <c r="E185" s="119" t="n">
        <v>3</v>
      </c>
      <c r="F185" s="119" t="n">
        <v>0</v>
      </c>
      <c r="G185" s="119" t="n">
        <v>0</v>
      </c>
      <c r="H185" s="95" t="inlineStr">
        <is>
          <t>כוח: תנור, כיריים, מדיח</t>
        </is>
      </c>
    </row>
    <row r="186" ht="15" customHeight="1" s="73">
      <c r="A186" s="94" t="inlineStr">
        <is>
          <t>R3</t>
        </is>
      </c>
      <c r="B186" s="95" t="inlineStr">
        <is>
          <t>מסדרון</t>
        </is>
      </c>
      <c r="C186" s="119" t="n">
        <v>2</v>
      </c>
      <c r="D186" s="119" t="n">
        <v>1</v>
      </c>
      <c r="E186" s="119" t="n">
        <v>0</v>
      </c>
      <c r="F186" s="119" t="n">
        <v>1</v>
      </c>
      <c r="G186" s="119" t="n">
        <v>0</v>
      </c>
      <c r="H186" s="95" t="inlineStr">
        <is>
          <t>מיזוג: מיני-מרכזי</t>
        </is>
      </c>
    </row>
    <row r="187" ht="15" customHeight="1" s="73">
      <c r="A187" s="94" t="inlineStr">
        <is>
          <t>R4</t>
        </is>
      </c>
      <c r="B187" s="95" t="inlineStr">
        <is>
          <t>חדר שינה הורים</t>
        </is>
      </c>
      <c r="C187" s="119" t="n">
        <v>1</v>
      </c>
      <c r="D187" s="119" t="n">
        <v>3</v>
      </c>
      <c r="E187" s="119" t="n">
        <v>0</v>
      </c>
      <c r="F187" s="119" t="n">
        <v>0</v>
      </c>
      <c r="G187" s="119" t="n">
        <v>1</v>
      </c>
      <c r="H187" s="95" t="n"/>
    </row>
    <row r="188" ht="15" customHeight="1" s="73">
      <c r="A188" s="94" t="inlineStr">
        <is>
          <t>R5</t>
        </is>
      </c>
      <c r="B188" s="95" t="inlineStr">
        <is>
          <t>חדר ילדים 1</t>
        </is>
      </c>
      <c r="C188" s="119" t="n">
        <v>1</v>
      </c>
      <c r="D188" s="119" t="n">
        <v>2</v>
      </c>
      <c r="E188" s="119" t="n">
        <v>0</v>
      </c>
      <c r="F188" s="119" t="n">
        <v>1</v>
      </c>
      <c r="G188" s="119" t="n">
        <v>1</v>
      </c>
      <c r="H188" s="95" t="inlineStr">
        <is>
          <t>מיזוג: עילי</t>
        </is>
      </c>
    </row>
    <row r="189" ht="15" customHeight="1" s="73">
      <c r="A189" s="94" t="inlineStr">
        <is>
          <t>R6</t>
        </is>
      </c>
      <c r="B189" s="95" t="inlineStr">
        <is>
          <t>חדר ילדים 2</t>
        </is>
      </c>
      <c r="C189" s="119" t="n">
        <v>1</v>
      </c>
      <c r="D189" s="119" t="n">
        <v>2</v>
      </c>
      <c r="E189" s="119" t="n">
        <v>0</v>
      </c>
      <c r="F189" s="119" t="n">
        <v>1</v>
      </c>
      <c r="G189" s="119" t="n">
        <v>1</v>
      </c>
      <c r="H189" s="95" t="inlineStr">
        <is>
          <t>מיזוג: עילי</t>
        </is>
      </c>
    </row>
    <row r="190" ht="15" customHeight="1" s="73">
      <c r="A190" s="94" t="inlineStr">
        <is>
          <t>R7</t>
        </is>
      </c>
      <c r="B190" s="95" t="inlineStr">
        <is>
          <t>חדר רחצה הורים</t>
        </is>
      </c>
      <c r="C190" s="119" t="n">
        <v>1</v>
      </c>
      <c r="D190" s="119" t="n">
        <v>1</v>
      </c>
      <c r="E190" s="119" t="n">
        <v>0</v>
      </c>
      <c r="F190" s="119" t="n">
        <v>0</v>
      </c>
      <c r="G190" s="119" t="n">
        <v>0</v>
      </c>
      <c r="H190" s="95" t="inlineStr">
        <is>
          <t>שקע עם מכסה IP44</t>
        </is>
      </c>
    </row>
    <row r="191" ht="15" customHeight="1" s="73">
      <c r="A191" s="94" t="inlineStr">
        <is>
          <t>R8</t>
        </is>
      </c>
      <c r="B191" s="95" t="inlineStr">
        <is>
          <t>חדר רחצה כללי</t>
        </is>
      </c>
      <c r="C191" s="119" t="n">
        <v>1</v>
      </c>
      <c r="D191" s="119" t="n">
        <v>1</v>
      </c>
      <c r="E191" s="119" t="n">
        <v>2</v>
      </c>
      <c r="F191" s="119" t="n">
        <v>0</v>
      </c>
      <c r="G191" s="119" t="n">
        <v>0</v>
      </c>
      <c r="H191" s="95" t="inlineStr">
        <is>
          <t>כוח: מכונת כביסה, דוד</t>
        </is>
      </c>
    </row>
    <row r="192" ht="15" customHeight="1" s="73">
      <c r="A192" s="94" t="inlineStr">
        <is>
          <t>R9</t>
        </is>
      </c>
      <c r="B192" s="95" t="inlineStr">
        <is>
          <t>שירותי אורחים</t>
        </is>
      </c>
      <c r="C192" s="119" t="n">
        <v>1</v>
      </c>
      <c r="D192" s="119" t="n">
        <v>0</v>
      </c>
      <c r="E192" s="119" t="n">
        <v>0</v>
      </c>
      <c r="F192" s="119" t="n">
        <v>0</v>
      </c>
      <c r="G192" s="119" t="n">
        <v>0</v>
      </c>
      <c r="H192" s="95" t="inlineStr">
        <is>
          <t>מאור כולל מאוורר</t>
        </is>
      </c>
    </row>
    <row r="193" ht="15" customHeight="1" s="73">
      <c r="A193" s="94" t="inlineStr">
        <is>
          <t>R10</t>
        </is>
      </c>
      <c r="B193" s="95" t="inlineStr">
        <is>
          <t>מרפסת</t>
        </is>
      </c>
      <c r="C193" s="119" t="n">
        <v>1</v>
      </c>
      <c r="D193" s="119" t="n">
        <v>0</v>
      </c>
      <c r="E193" s="119" t="n">
        <v>0</v>
      </c>
      <c r="F193" s="119" t="n">
        <v>0</v>
      </c>
      <c r="G193" s="119" t="n">
        <v>0</v>
      </c>
      <c r="H193" s="95" t="inlineStr">
        <is>
          <t>גוף תאורה מוגן מים</t>
        </is>
      </c>
    </row>
    <row r="194" ht="15" customHeight="1" s="73">
      <c r="A194" s="98" t="n"/>
      <c r="B194" s="111" t="inlineStr">
        <is>
          <t>סה״כ נקודות → כתב כמויות</t>
        </is>
      </c>
      <c r="C194" s="117">
        <f>SUM(C184:C193)</f>
        <v/>
      </c>
      <c r="D194" s="117">
        <f>SUM(D184:D193)</f>
        <v/>
      </c>
      <c r="E194" s="117">
        <f>SUM(E184:E193)</f>
        <v/>
      </c>
      <c r="F194" s="117">
        <f>SUM(F184:F193)</f>
        <v/>
      </c>
      <c r="G194" s="117">
        <f>SUM(G184:G193)</f>
        <v/>
      </c>
      <c r="H194" s="98" t="n"/>
    </row>
    <row r="195" ht="15" customHeight="1" s="73">
      <c r="B195" s="120" t="inlineStr">
        <is>
          <t>סה״כ נקודות מאור + בתי תקע + כוח</t>
        </is>
      </c>
      <c r="C195" s="121">
        <f>C194+D194+E194</f>
        <v/>
      </c>
    </row>
    <row r="197" ht="15" customHeight="1" s="73">
      <c r="A197" s="116" t="inlineStr">
        <is>
          <t>דף מדידה 19 — פרק 07: ספירת נקודות אינסטלציה לפי חלל</t>
        </is>
      </c>
    </row>
    <row r="198" ht="30" customHeight="1" s="73">
      <c r="A198" s="117" t="inlineStr">
        <is>
          <t>#</t>
        </is>
      </c>
      <c r="B198" s="117" t="inlineStr">
        <is>
          <t>חלל / קבועה</t>
        </is>
      </c>
      <c r="C198" s="117" t="inlineStr">
        <is>
          <t>נק׳ מים (קר+חם)</t>
        </is>
      </c>
      <c r="D198" s="117" t="inlineStr">
        <is>
          <t>דלוחין 50 מ״מ</t>
        </is>
      </c>
      <c r="E198" s="117" t="inlineStr">
        <is>
          <t>שפכים 110 מ״מ</t>
        </is>
      </c>
      <c r="F198" s="117" t="n"/>
      <c r="G198" s="117" t="n"/>
      <c r="H198" s="117" t="inlineStr">
        <is>
          <t>הערות</t>
        </is>
      </c>
    </row>
    <row r="199" ht="15" customHeight="1" s="73">
      <c r="A199" s="94" t="inlineStr">
        <is>
          <t>R2</t>
        </is>
      </c>
      <c r="B199" s="95" t="inlineStr">
        <is>
          <t>מטבח — כיור, מדיח</t>
        </is>
      </c>
      <c r="C199" s="119" t="n">
        <v>2</v>
      </c>
      <c r="D199" s="119" t="n">
        <v>2</v>
      </c>
      <c r="E199" s="119" t="n">
        <v>0</v>
      </c>
      <c r="H199" s="95" t="inlineStr">
        <is>
          <t>מדיח: מים קרים בלבד</t>
        </is>
      </c>
    </row>
    <row r="200" ht="15" customHeight="1" s="73">
      <c r="A200" s="94" t="inlineStr">
        <is>
          <t>R7</t>
        </is>
      </c>
      <c r="B200" s="95" t="inlineStr">
        <is>
          <t>רחצה הורים — כיור, מקלחון, אסלה</t>
        </is>
      </c>
      <c r="C200" s="119" t="n">
        <v>3</v>
      </c>
      <c r="D200" s="119" t="n">
        <v>2</v>
      </c>
      <c r="E200" s="119" t="n">
        <v>1</v>
      </c>
      <c r="H200" s="95" t="n"/>
    </row>
    <row r="201" ht="15" customHeight="1" s="73">
      <c r="A201" s="94" t="inlineStr">
        <is>
          <t>R8</t>
        </is>
      </c>
      <c r="B201" s="95" t="inlineStr">
        <is>
          <t>רחצה כללי — כיור, אמבט, אסלה, מכונת כביסה</t>
        </is>
      </c>
      <c r="C201" s="119" t="n">
        <v>4</v>
      </c>
      <c r="D201" s="119" t="n">
        <v>3</v>
      </c>
      <c r="E201" s="119" t="n">
        <v>1</v>
      </c>
      <c r="H201" s="95" t="n"/>
    </row>
    <row r="202" ht="15" customHeight="1" s="73">
      <c r="A202" s="94" t="inlineStr">
        <is>
          <t>R9</t>
        </is>
      </c>
      <c r="B202" s="95" t="inlineStr">
        <is>
          <t>שירותי אורחים — כיור, אסלה</t>
        </is>
      </c>
      <c r="C202" s="119" t="n">
        <v>2</v>
      </c>
      <c r="D202" s="119" t="n">
        <v>1</v>
      </c>
      <c r="E202" s="119" t="n">
        <v>1</v>
      </c>
      <c r="H202" s="95" t="n"/>
    </row>
    <row r="203" ht="15" customHeight="1" s="73">
      <c r="A203" s="94" t="inlineStr">
        <is>
          <t>—</t>
        </is>
      </c>
      <c r="B203" s="95" t="inlineStr">
        <is>
          <t>חיבור דוד חשמלי/שמש</t>
        </is>
      </c>
      <c r="C203" s="119" t="n">
        <v>1</v>
      </c>
      <c r="D203" s="119" t="n">
        <v>0</v>
      </c>
      <c r="E203" s="119" t="n">
        <v>0</v>
      </c>
      <c r="H203" s="95" t="inlineStr">
        <is>
          <t>נקודה אחת</t>
        </is>
      </c>
    </row>
    <row r="204" ht="15" customHeight="1" s="73">
      <c r="A204" s="98" t="n"/>
      <c r="B204" s="111" t="inlineStr">
        <is>
          <t>סה״כ נקודות → כתב כמויות</t>
        </is>
      </c>
      <c r="C204" s="117">
        <f>SUM(C199:C203)</f>
        <v/>
      </c>
      <c r="D204" s="117">
        <f>SUM(D199:D203)</f>
        <v/>
      </c>
      <c r="E204" s="117">
        <f>SUM(E199:E203)</f>
        <v/>
      </c>
      <c r="F204" s="98" t="n"/>
      <c r="G204" s="98" t="n"/>
      <c r="H204" s="98" t="n"/>
    </row>
    <row r="206" ht="15" customHeight="1" s="73">
      <c r="A206" s="116" t="inlineStr">
        <is>
          <t>דף מדידה 20 — פרק 12: רשימת אלומיניום (כמויות + היקפים להלבשות)</t>
        </is>
      </c>
    </row>
    <row r="207" ht="30" customHeight="1" s="73">
      <c r="A207" s="117" t="inlineStr">
        <is>
          <t>סימון</t>
        </is>
      </c>
      <c r="B207" s="117" t="inlineStr">
        <is>
          <t>פריט</t>
        </is>
      </c>
      <c r="C207" s="117" t="inlineStr">
        <is>
          <t>רוחב (מ׳)</t>
        </is>
      </c>
      <c r="D207" s="117" t="inlineStr">
        <is>
          <t>גובה (מ׳)</t>
        </is>
      </c>
      <c r="E207" s="117" t="inlineStr">
        <is>
          <t>כמות</t>
        </is>
      </c>
      <c r="F207" s="117" t="inlineStr">
        <is>
          <t>היקף יח׳ (מ״א)</t>
        </is>
      </c>
      <c r="G207" s="117" t="inlineStr">
        <is>
          <t>היקף כולל (מ״א)</t>
        </is>
      </c>
      <c r="H207" s="117" t="inlineStr">
        <is>
          <t>הערות</t>
        </is>
      </c>
    </row>
    <row r="208" ht="15" customHeight="1" s="73">
      <c r="A208" s="94" t="inlineStr">
        <is>
          <t>W1</t>
        </is>
      </c>
      <c r="B208" s="95" t="inlineStr">
        <is>
          <t>חלון הזזה 2 כנפיים + תריס חשמלי — חדרי שינה</t>
        </is>
      </c>
      <c r="C208" s="122">
        <f>C23</f>
        <v/>
      </c>
      <c r="D208" s="122">
        <f>D23</f>
        <v/>
      </c>
      <c r="E208" s="94">
        <f>E23</f>
        <v/>
      </c>
      <c r="F208" s="122">
        <f>2*(C208+D208)</f>
        <v/>
      </c>
      <c r="G208" s="122">
        <f>E208*F208</f>
        <v/>
      </c>
      <c r="H208" s="95" t="inlineStr">
        <is>
          <t>סעיף 12.01.010</t>
        </is>
      </c>
    </row>
    <row r="209" ht="15" customHeight="1" s="73">
      <c r="A209" s="94" t="inlineStr">
        <is>
          <t>W2</t>
        </is>
      </c>
      <c r="B209" s="95" t="inlineStr">
        <is>
          <t>חלון הזזה 2 כנפיים + תריס חשמלי — מטבח</t>
        </is>
      </c>
      <c r="C209" s="122">
        <f>C24</f>
        <v/>
      </c>
      <c r="D209" s="122">
        <f>D24</f>
        <v/>
      </c>
      <c r="E209" s="94">
        <f>E24</f>
        <v/>
      </c>
      <c r="F209" s="122">
        <f>2*(C209+D209)</f>
        <v/>
      </c>
      <c r="G209" s="122">
        <f>E209*F209</f>
        <v/>
      </c>
      <c r="H209" s="95" t="inlineStr">
        <is>
          <t>סעיף 12.01.020</t>
        </is>
      </c>
    </row>
    <row r="210" ht="15" customHeight="1" s="73">
      <c r="A210" s="94" t="inlineStr">
        <is>
          <t>W3</t>
        </is>
      </c>
      <c r="B210" s="95" t="inlineStr">
        <is>
          <t>חלון דריי-קיפ, זכוכית חלבית — חדרי רחצה</t>
        </is>
      </c>
      <c r="C210" s="122">
        <f>C25</f>
        <v/>
      </c>
      <c r="D210" s="122">
        <f>D25</f>
        <v/>
      </c>
      <c r="E210" s="94">
        <f>E25</f>
        <v/>
      </c>
      <c r="F210" s="122">
        <f>2*(C210+D210)</f>
        <v/>
      </c>
      <c r="G210" s="122">
        <f>E210*F210</f>
        <v/>
      </c>
      <c r="H210" s="95" t="inlineStr">
        <is>
          <t>סעיף 12.01.030</t>
        </is>
      </c>
    </row>
    <row r="211" ht="15" customHeight="1" s="73">
      <c r="A211" s="94" t="inlineStr">
        <is>
          <t>D1</t>
        </is>
      </c>
      <c r="B211" s="95" t="inlineStr">
        <is>
          <t>דלת הזזה למרפסת + תריס חשמלי</t>
        </is>
      </c>
      <c r="C211" s="122">
        <f>C26</f>
        <v/>
      </c>
      <c r="D211" s="122">
        <f>D26</f>
        <v/>
      </c>
      <c r="E211" s="94">
        <f>E26</f>
        <v/>
      </c>
      <c r="F211" s="122">
        <f>2*(C211+D211)</f>
        <v/>
      </c>
      <c r="G211" s="122">
        <f>E211*F211</f>
        <v/>
      </c>
      <c r="H211" s="95" t="inlineStr">
        <is>
          <t>סעיף 12.01.040</t>
        </is>
      </c>
    </row>
    <row r="212" ht="15" customHeight="1" s="73">
      <c r="A212" s="98" t="n"/>
      <c r="B212" s="111" t="inlineStr">
        <is>
          <t>סה״כ יחידות / היקף להלבשות → כתב כמויות</t>
        </is>
      </c>
      <c r="C212" s="98" t="n"/>
      <c r="D212" s="98" t="n"/>
      <c r="E212" s="117">
        <f>SUM(E208:E211)</f>
        <v/>
      </c>
      <c r="F212" s="98" t="n"/>
      <c r="G212" s="123">
        <f>SUM(G208:G211)</f>
        <v/>
      </c>
      <c r="H212" s="98" t="n"/>
    </row>
    <row r="214" ht="15" customHeight="1" s="73">
      <c r="A214" s="116" t="inlineStr">
        <is>
          <t>דף מדידה 21 — סעיף 24.01.090 אומדן נפח פסולת ומספר מכולות</t>
        </is>
      </c>
    </row>
    <row r="215" ht="30" customHeight="1" s="73">
      <c r="A215" s="117" t="inlineStr">
        <is>
          <t>#</t>
        </is>
      </c>
      <c r="B215" s="117" t="inlineStr">
        <is>
          <t>חישוב</t>
        </is>
      </c>
      <c r="C215" s="117" t="inlineStr">
        <is>
          <t>מידה א׳</t>
        </is>
      </c>
      <c r="D215" s="117" t="inlineStr">
        <is>
          <t>מידה ב׳</t>
        </is>
      </c>
      <c r="E215" s="117" t="inlineStr">
        <is>
          <t>מקדם / כמות</t>
        </is>
      </c>
      <c r="F215" s="117" t="inlineStr">
        <is>
          <t>תוצאה (מ״ק)</t>
        </is>
      </c>
      <c r="G215" s="117" t="n"/>
      <c r="H215" s="117" t="inlineStr">
        <is>
          <t>הערות</t>
        </is>
      </c>
    </row>
    <row r="216" ht="31.5" customHeight="1" s="73">
      <c r="A216" s="94" t="n">
        <v>1</v>
      </c>
      <c r="B216" s="95" t="inlineStr">
        <is>
          <t>ריצוף + מצע (דף 1) × עובי 0.08 מ׳ × מקדם תפיחה 1.5</t>
        </is>
      </c>
      <c r="C216" s="97">
        <f>F41</f>
        <v/>
      </c>
      <c r="D216" s="110" t="n">
        <v>0.08</v>
      </c>
      <c r="E216" s="110" t="n">
        <v>1.5</v>
      </c>
      <c r="F216" s="97">
        <f>C216*D216*E216</f>
        <v/>
      </c>
      <c r="H216" s="95" t="inlineStr">
        <is>
          <t>מ״ק</t>
        </is>
      </c>
    </row>
    <row r="217" ht="16.5" customHeight="1" s="73">
      <c r="A217" s="94" t="n">
        <v>2</v>
      </c>
      <c r="B217" s="95" t="inlineStr">
        <is>
          <t>חיפוי קירות (דף 2) × 0.03 מ׳ × 1.5</t>
        </is>
      </c>
      <c r="C217" s="97">
        <f>F52</f>
        <v/>
      </c>
      <c r="D217" s="110" t="n">
        <v>0.03</v>
      </c>
      <c r="E217" s="110" t="n">
        <v>1.5</v>
      </c>
      <c r="F217" s="97">
        <f>C217*D217*E217</f>
        <v/>
      </c>
      <c r="H217" s="95" t="inlineStr">
        <is>
          <t>מ״ק</t>
        </is>
      </c>
    </row>
    <row r="218" ht="16.5" customHeight="1" s="73">
      <c r="A218" s="94" t="n">
        <v>3</v>
      </c>
      <c r="B218" s="95" t="inlineStr">
        <is>
          <t>קירות בלוק (דף 3) × 0.10 מ׳ × 1.5</t>
        </is>
      </c>
      <c r="C218" s="97">
        <f>F58</f>
        <v/>
      </c>
      <c r="D218" s="110" t="n">
        <v>0.1</v>
      </c>
      <c r="E218" s="110" t="n">
        <v>1.5</v>
      </c>
      <c r="F218" s="97">
        <f>C218*D218*E218</f>
        <v/>
      </c>
      <c r="H218" s="95" t="inlineStr">
        <is>
          <t>מ״ק</t>
        </is>
      </c>
    </row>
    <row r="219" ht="31.5" customHeight="1" s="73">
      <c r="A219" s="94" t="n">
        <v>4</v>
      </c>
      <c r="B219" s="95" t="inlineStr">
        <is>
          <t>טיח רופף, קבועות, מטבח ישן, דלתות וחלונות — אומדן</t>
        </is>
      </c>
      <c r="C219" s="110" t="n">
        <v>4</v>
      </c>
      <c r="D219" s="110" t="n">
        <v>1</v>
      </c>
      <c r="E219" s="110" t="n">
        <v>1</v>
      </c>
      <c r="F219" s="97">
        <f>C219*D219*E219</f>
        <v/>
      </c>
      <c r="H219" s="95" t="inlineStr">
        <is>
          <t>מ״ק — אומדן</t>
        </is>
      </c>
    </row>
    <row r="220" ht="16.5" customHeight="1" s="73">
      <c r="A220" s="94" t="n">
        <v>5</v>
      </c>
      <c r="B220" s="95" t="inlineStr">
        <is>
          <t>פסולת עבודות חדשות ואריזות — אומדן</t>
        </is>
      </c>
      <c r="C220" s="110" t="n">
        <v>5</v>
      </c>
      <c r="D220" s="110" t="n">
        <v>1</v>
      </c>
      <c r="E220" s="110" t="n">
        <v>1</v>
      </c>
      <c r="F220" s="97">
        <f>C220*D220*E220</f>
        <v/>
      </c>
      <c r="H220" s="95" t="inlineStr">
        <is>
          <t>מ״ק — אומדן</t>
        </is>
      </c>
    </row>
    <row r="221" ht="15" customHeight="1" s="73">
      <c r="A221" s="98" t="n"/>
      <c r="B221" s="111" t="inlineStr">
        <is>
          <t>סה״כ → כתב כמויות (מ״ק)</t>
        </is>
      </c>
      <c r="C221" s="98" t="n"/>
      <c r="D221" s="98" t="n"/>
      <c r="E221" s="98" t="n"/>
      <c r="F221" s="112">
        <f>SUM(F216:F220)</f>
        <v/>
      </c>
      <c r="G221" s="98" t="n"/>
      <c r="H221" s="118" t="inlineStr">
        <is>
          <t>נפח פסולת כולל</t>
        </is>
      </c>
    </row>
    <row r="223" ht="23.85" customHeight="1" s="73">
      <c r="A223" s="98" t="n"/>
      <c r="B223" s="124" t="inlineStr">
        <is>
          <t>מכולות 8 מ״ק במקדם מילוי 0.75 — עיגול כלפי מעלה → כתב כמויות (יח׳)</t>
        </is>
      </c>
      <c r="C223" s="125" t="n">
        <v>8</v>
      </c>
      <c r="D223" s="125" t="n">
        <v>0.75</v>
      </c>
      <c r="E223" s="98" t="n"/>
      <c r="F223" s="126">
        <f>ROUNDUP(F221/(C223*D223),0)</f>
        <v/>
      </c>
      <c r="G223" s="98" t="n"/>
      <c r="H223" s="113" t="inlineStr">
        <is>
          <t>נפח מכולה (מ״ק) × מקדם מילוי</t>
        </is>
      </c>
    </row>
  </sheetData>
  <mergeCells count="22">
    <mergeCell ref="A67:H67"/>
    <mergeCell ref="A176:H176"/>
    <mergeCell ref="A182:H182"/>
    <mergeCell ref="A82:H82"/>
    <mergeCell ref="A60:H60"/>
    <mergeCell ref="A98:H98"/>
    <mergeCell ref="A88:H88"/>
    <mergeCell ref="A197:H197"/>
    <mergeCell ref="A153:H153"/>
    <mergeCell ref="A54:H54"/>
    <mergeCell ref="A214:H214"/>
    <mergeCell ref="A105:H105"/>
    <mergeCell ref="A2:H2"/>
    <mergeCell ref="A129:H129"/>
    <mergeCell ref="A135:H135"/>
    <mergeCell ref="A206:H206"/>
    <mergeCell ref="A140:H140"/>
    <mergeCell ref="A147:H147"/>
    <mergeCell ref="A29:H29"/>
    <mergeCell ref="A43:H43"/>
    <mergeCell ref="A72:H72"/>
    <mergeCell ref="A121:H121"/>
  </mergeCells>
  <printOptions horizontalCentered="0" verticalCentered="0" headings="0" gridLines="0" gridLinesSet="1"/>
  <pageMargins left="0.75" right="0.75" top="1" bottom="1" header="0.511811023622047" footer="0.5"/>
  <pageSetup orientation="portrait" paperSize="9" scale="100" fitToHeight="0" fitToWidth="1" pageOrder="downThenOver" blackAndWhite="0" draft="0" horizontalDpi="300" verticalDpi="300" copies="1"/>
  <headerFooter differentOddEven="0" differentFirst="0">
    <oddHeader/>
    <oddFooter>&amp;Clivstoon  |  &amp;P / &amp;N</oddFooter>
    <evenHeader/>
    <evenFooter/>
    <firstHeader/>
    <firstFooter/>
  </headerFooter>
</worksheet>
</file>

<file path=xl/worksheets/sheet3.xml><?xml version="1.0" encoding="utf-8"?>
<worksheet xmlns="http://schemas.openxmlformats.org/spreadsheetml/2006/main">
  <sheetPr filterMode="0">
    <tabColor rgb="FFC00000"/>
    <outlinePr summaryBelow="1" summaryRight="1"/>
    <pageSetUpPr fitToPage="1"/>
  </sheetPr>
  <dimension ref="A1:S85"/>
  <sheetViews>
    <sheetView showFormulas="0" showGridLines="1" showRowColHeaders="1" showZeros="1" rightToLeft="1" tabSelected="0" showOutlineSymbols="1" defaultGridColor="1"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baseColWidth="8" defaultColWidth="8.6796875" defaultRowHeight="15" zeroHeight="0" outlineLevelRow="0"/>
  <cols>
    <col width="11" customWidth="1" style="72" min="1" max="1"/>
    <col width="44" customWidth="1" style="72" min="2" max="2"/>
    <col width="7" customWidth="1" style="72" min="3" max="3"/>
    <col width="9" customWidth="1" style="72" min="4" max="4"/>
    <col width="12" customWidth="1" style="72" min="5" max="5"/>
    <col width="13" customWidth="1" style="72" min="6" max="6"/>
    <col width="12" customWidth="1" style="72" min="7" max="7"/>
    <col width="13" customWidth="1" style="72" min="8" max="8"/>
    <col width="12" customWidth="1" style="72" min="9" max="9"/>
    <col width="13" customWidth="1" style="72" min="10" max="10"/>
    <col width="12" customWidth="1" style="72" min="11" max="12"/>
    <col width="10" customWidth="1" style="72" min="13" max="15"/>
    <col width="13" customWidth="1" style="72" min="16" max="16"/>
    <col width="6" customWidth="1" style="72" min="17" max="19"/>
  </cols>
  <sheetData>
    <row r="1" ht="17.15" customHeight="1" s="73">
      <c r="A1" s="109" t="inlineStr">
        <is>
          <t>livstoon · השוואת הצעות קבלנים — תבנית</t>
        </is>
      </c>
    </row>
    <row r="2" ht="39.75" customHeight="1" s="73">
      <c r="A2" s="106" t="inlineStr">
        <is>
          <t>הסעיפים, התיאורים והכמויות נמשכים בנוסחה מגיליון "כתב כמויות". הזינו מחירי יחידה (ללא מע״מ) בעמודות הצהובות בלבד. תא מסומן בכתום = מחיר החורג ביותר מ-25% מהחציון של שלוש ההצעות (למעלה או למטה) — לבדיקה מול הקבלן. תא ריק = הקבלן לא תמחר את הסעיף (נספר כ"חסר").</t>
        </is>
      </c>
    </row>
    <row r="4" ht="15" customHeight="1" s="73">
      <c r="A4" s="127" t="inlineStr">
        <is>
          <t>שם הקבלן ←</t>
        </is>
      </c>
      <c r="E4" s="128" t="inlineStr">
        <is>
          <t>קבלן א׳</t>
        </is>
      </c>
      <c r="G4" s="128" t="inlineStr">
        <is>
          <t>קבלן ב׳</t>
        </is>
      </c>
      <c r="I4" s="128" t="inlineStr">
        <is>
          <t>קבלן ג׳</t>
        </is>
      </c>
    </row>
    <row r="5" ht="15" customHeight="1" s="73">
      <c r="A5" s="129" t="inlineStr">
        <is>
          <t>שימו לב: 3 השורות הראשונות של הטבלה מכילות מחירי דוגמה (בכחול) להמחשת הסימון והסיכום — למחיקה לפני שימוש אמיתי.</t>
        </is>
      </c>
    </row>
    <row r="6" ht="33.75" customHeight="1" s="73">
      <c r="A6" s="79" t="inlineStr">
        <is>
          <t>סעיף</t>
        </is>
      </c>
      <c r="B6" s="79" t="inlineStr">
        <is>
          <t>תיאור</t>
        </is>
      </c>
      <c r="C6" s="79" t="inlineStr">
        <is>
          <t>יח׳</t>
        </is>
      </c>
      <c r="D6" s="79" t="inlineStr">
        <is>
          <t>כמות</t>
        </is>
      </c>
      <c r="E6" s="79">
        <f>E4&amp;" — מחיר יח׳"</f>
        <v/>
      </c>
      <c r="F6" s="79">
        <f>E4&amp;" — סה״כ"</f>
        <v/>
      </c>
      <c r="G6" s="79">
        <f>G4&amp;" — מחיר יח׳"</f>
        <v/>
      </c>
      <c r="H6" s="79">
        <f>G4&amp;" — סה״כ"</f>
        <v/>
      </c>
      <c r="I6" s="79">
        <f>I4&amp;" — מחיר יח׳"</f>
        <v/>
      </c>
      <c r="J6" s="79">
        <f>I4&amp;" — סה״כ"</f>
        <v/>
      </c>
      <c r="K6" s="79" t="inlineStr">
        <is>
          <t>מחיר יח׳ נמוך</t>
        </is>
      </c>
      <c r="L6" s="79" t="inlineStr">
        <is>
          <t>חציון</t>
        </is>
      </c>
      <c r="M6" s="79" t="inlineStr">
        <is>
          <t>סטייה א׳ מהנמוך</t>
        </is>
      </c>
      <c r="N6" s="79" t="inlineStr">
        <is>
          <t>סטייה ב׳ מהנמוך</t>
        </is>
      </c>
      <c r="O6" s="79" t="inlineStr">
        <is>
          <t>סטייה ג׳ מהנמוך</t>
        </is>
      </c>
      <c r="P6" s="79" t="inlineStr">
        <is>
          <t>סה״כ במחיר הנמוך</t>
        </is>
      </c>
      <c r="Q6" s="79" t="inlineStr">
        <is>
          <t>דגל א׳</t>
        </is>
      </c>
      <c r="R6" s="79" t="inlineStr">
        <is>
          <t>דגל ב׳</t>
        </is>
      </c>
      <c r="S6" s="79" t="inlineStr">
        <is>
          <t>דגל ג׳</t>
        </is>
      </c>
    </row>
    <row r="7" ht="24" customHeight="1" s="73">
      <c r="A7" s="130">
        <f>'כתב כמויות'!A9</f>
        <v/>
      </c>
      <c r="B7" s="131">
        <f>'כתב כמויות'!B9</f>
        <v/>
      </c>
      <c r="C7" s="130">
        <f>'כתב כמויות'!C9</f>
        <v/>
      </c>
      <c r="D7" s="132">
        <f>'כתב כמויות'!D9</f>
        <v/>
      </c>
      <c r="E7" s="133" t="n">
        <v>3500</v>
      </c>
      <c r="F7" s="132">
        <f>IF(E7="","",$D7*E7)</f>
        <v/>
      </c>
      <c r="G7" s="133" t="n">
        <v>4200</v>
      </c>
      <c r="H7" s="132">
        <f>IF(G7="","",$D7*G7)</f>
        <v/>
      </c>
      <c r="I7" s="133" t="n">
        <v>3800</v>
      </c>
      <c r="J7" s="132">
        <f>IF(I7="","",$D7*I7)</f>
        <v/>
      </c>
      <c r="K7" s="132">
        <f>IF(COUNT(E7,G7,I7)=0,"",MIN(E7,G7,I7))</f>
        <v/>
      </c>
      <c r="L7" s="132">
        <f>IF(COUNT(E7,G7,I7)=0,"",MEDIAN(E7,G7,I7))</f>
        <v/>
      </c>
      <c r="M7" s="134">
        <f>IF(OR(E7="",$K7=""),"",IF($K7=0,0,E7/$K7-1))</f>
        <v/>
      </c>
      <c r="N7" s="134">
        <f>IF(OR(G7="",$K7=""),"",IF($K7=0,0,G7/$K7-1))</f>
        <v/>
      </c>
      <c r="O7" s="134">
        <f>IF(OR(I7="",$K7=""),"",IF($K7=0,0,I7/$K7-1))</f>
        <v/>
      </c>
      <c r="P7" s="135">
        <f>IF($K7="","",$D7*$K7)</f>
        <v/>
      </c>
      <c r="Q7" s="136">
        <f>IF(ISNUMBER(E7),IF(ISNUMBER($L7),IF($L7&gt;0,IF(ABS(E7/$L7-1)&gt;0.25,1,0),0),0),0)</f>
        <v/>
      </c>
      <c r="R7" s="136">
        <f>IF(ISNUMBER(G7),IF(ISNUMBER($L7),IF($L7&gt;0,IF(ABS(G7/$L7-1)&gt;0.25,1,0),0),0),0)</f>
        <v/>
      </c>
      <c r="S7" s="136">
        <f>IF(ISNUMBER(I7),IF(ISNUMBER($L7),IF($L7&gt;0,IF(ABS(I7/$L7-1)&gt;0.25,1,0),0),0),0)</f>
        <v/>
      </c>
    </row>
    <row r="8" ht="24" customHeight="1" s="73">
      <c r="A8" s="130">
        <f>'כתב כמויות'!A10</f>
        <v/>
      </c>
      <c r="B8" s="131">
        <f>'כתב כמויות'!B10</f>
        <v/>
      </c>
      <c r="C8" s="130">
        <f>'כתב כמויות'!C10</f>
        <v/>
      </c>
      <c r="D8" s="132">
        <f>'כתב כמויות'!D10</f>
        <v/>
      </c>
      <c r="E8" s="133" t="n">
        <v>2500</v>
      </c>
      <c r="F8" s="132">
        <f>IF(E8="","",$D8*E8)</f>
        <v/>
      </c>
      <c r="G8" s="133" t="n">
        <v>2200</v>
      </c>
      <c r="H8" s="132">
        <f>IF(G8="","",$D8*G8)</f>
        <v/>
      </c>
      <c r="I8" s="133" t="n">
        <v>2400</v>
      </c>
      <c r="J8" s="132">
        <f>IF(I8="","",$D8*I8)</f>
        <v/>
      </c>
      <c r="K8" s="132">
        <f>IF(COUNT(E8,G8,I8)=0,"",MIN(E8,G8,I8))</f>
        <v/>
      </c>
      <c r="L8" s="132">
        <f>IF(COUNT(E8,G8,I8)=0,"",MEDIAN(E8,G8,I8))</f>
        <v/>
      </c>
      <c r="M8" s="134">
        <f>IF(OR(E8="",$K8=""),"",IF($K8=0,0,E8/$K8-1))</f>
        <v/>
      </c>
      <c r="N8" s="134">
        <f>IF(OR(G8="",$K8=""),"",IF($K8=0,0,G8/$K8-1))</f>
        <v/>
      </c>
      <c r="O8" s="134">
        <f>IF(OR(I8="",$K8=""),"",IF($K8=0,0,I8/$K8-1))</f>
        <v/>
      </c>
      <c r="P8" s="135">
        <f>IF($K8="","",$D8*$K8)</f>
        <v/>
      </c>
      <c r="Q8" s="136">
        <f>IF(ISNUMBER(E8),IF(ISNUMBER($L8),IF($L8&gt;0,IF(ABS(E8/$L8-1)&gt;0.25,1,0),0),0),0)</f>
        <v/>
      </c>
      <c r="R8" s="136">
        <f>IF(ISNUMBER(G8),IF(ISNUMBER($L8),IF($L8&gt;0,IF(ABS(G8/$L8-1)&gt;0.25,1,0),0),0),0)</f>
        <v/>
      </c>
      <c r="S8" s="136">
        <f>IF(ISNUMBER(I8),IF(ISNUMBER($L8),IF($L8&gt;0,IF(ABS(I8/$L8-1)&gt;0.25,1,0),0),0),0)</f>
        <v/>
      </c>
    </row>
    <row r="9" ht="24" customHeight="1" s="73">
      <c r="A9" s="130">
        <f>'כתב כמויות'!A14</f>
        <v/>
      </c>
      <c r="B9" s="131">
        <f>'כתב כמויות'!B14</f>
        <v/>
      </c>
      <c r="C9" s="130">
        <f>'כתב כמויות'!C14</f>
        <v/>
      </c>
      <c r="D9" s="132">
        <f>'כתב כמויות'!D14</f>
        <v/>
      </c>
      <c r="E9" s="133" t="n">
        <v>1800</v>
      </c>
      <c r="F9" s="132">
        <f>IF(E9="","",$D9*E9)</f>
        <v/>
      </c>
      <c r="G9" s="133" t="n">
        <v>1650</v>
      </c>
      <c r="H9" s="132">
        <f>IF(G9="","",$D9*G9)</f>
        <v/>
      </c>
      <c r="I9" s="133" t="n">
        <v>2600</v>
      </c>
      <c r="J9" s="132">
        <f>IF(I9="","",$D9*I9)</f>
        <v/>
      </c>
      <c r="K9" s="132">
        <f>IF(COUNT(E9,G9,I9)=0,"",MIN(E9,G9,I9))</f>
        <v/>
      </c>
      <c r="L9" s="132">
        <f>IF(COUNT(E9,G9,I9)=0,"",MEDIAN(E9,G9,I9))</f>
        <v/>
      </c>
      <c r="M9" s="134">
        <f>IF(OR(E9="",$K9=""),"",IF($K9=0,0,E9/$K9-1))</f>
        <v/>
      </c>
      <c r="N9" s="134">
        <f>IF(OR(G9="",$K9=""),"",IF($K9=0,0,G9/$K9-1))</f>
        <v/>
      </c>
      <c r="O9" s="134">
        <f>IF(OR(I9="",$K9=""),"",IF($K9=0,0,I9/$K9-1))</f>
        <v/>
      </c>
      <c r="P9" s="135">
        <f>IF($K9="","",$D9*$K9)</f>
        <v/>
      </c>
      <c r="Q9" s="136">
        <f>IF(ISNUMBER(E9),IF(ISNUMBER($L9),IF($L9&gt;0,IF(ABS(E9/$L9-1)&gt;0.25,1,0),0),0),0)</f>
        <v/>
      </c>
      <c r="R9" s="136">
        <f>IF(ISNUMBER(G9),IF(ISNUMBER($L9),IF($L9&gt;0,IF(ABS(G9/$L9-1)&gt;0.25,1,0),0),0),0)</f>
        <v/>
      </c>
      <c r="S9" s="136">
        <f>IF(ISNUMBER(I9),IF(ISNUMBER($L9),IF($L9&gt;0,IF(ABS(I9/$L9-1)&gt;0.25,1,0),0),0),0)</f>
        <v/>
      </c>
    </row>
    <row r="10" ht="24" customHeight="1" s="73">
      <c r="A10" s="130">
        <f>'כתב כמויות'!A18</f>
        <v/>
      </c>
      <c r="B10" s="131">
        <f>'כתב כמויות'!B18</f>
        <v/>
      </c>
      <c r="C10" s="130">
        <f>'כתב כמויות'!C18</f>
        <v/>
      </c>
      <c r="D10" s="132">
        <f>'כתב כמויות'!D18</f>
        <v/>
      </c>
      <c r="E10" s="137" t="n"/>
      <c r="F10" s="132">
        <f>IF(E10="","",$D10*E10)</f>
        <v/>
      </c>
      <c r="G10" s="137" t="n"/>
      <c r="H10" s="132">
        <f>IF(G10="","",$D10*G10)</f>
        <v/>
      </c>
      <c r="I10" s="137" t="n"/>
      <c r="J10" s="132">
        <f>IF(I10="","",$D10*I10)</f>
        <v/>
      </c>
      <c r="K10" s="132">
        <f>IF(COUNT(E10,G10,I10)=0,"",MIN(E10,G10,I10))</f>
        <v/>
      </c>
      <c r="L10" s="132">
        <f>IF(COUNT(E10,G10,I10)=0,"",MEDIAN(E10,G10,I10))</f>
        <v/>
      </c>
      <c r="M10" s="134">
        <f>IF(OR(E10="",$K10=""),"",IF($K10=0,0,E10/$K10-1))</f>
        <v/>
      </c>
      <c r="N10" s="134">
        <f>IF(OR(G10="",$K10=""),"",IF($K10=0,0,G10/$K10-1))</f>
        <v/>
      </c>
      <c r="O10" s="134">
        <f>IF(OR(I10="",$K10=""),"",IF($K10=0,0,I10/$K10-1))</f>
        <v/>
      </c>
      <c r="P10" s="135">
        <f>IF($K10="","",$D10*$K10)</f>
        <v/>
      </c>
      <c r="Q10" s="136">
        <f>IF(ISNUMBER(E10),IF(ISNUMBER($L10),IF($L10&gt;0,IF(ABS(E10/$L10-1)&gt;0.25,1,0),0),0),0)</f>
        <v/>
      </c>
      <c r="R10" s="136">
        <f>IF(ISNUMBER(G10),IF(ISNUMBER($L10),IF($L10&gt;0,IF(ABS(G10/$L10-1)&gt;0.25,1,0),0),0),0)</f>
        <v/>
      </c>
      <c r="S10" s="136">
        <f>IF(ISNUMBER(I10),IF(ISNUMBER($L10),IF($L10&gt;0,IF(ABS(I10/$L10-1)&gt;0.25,1,0),0),0),0)</f>
        <v/>
      </c>
    </row>
    <row r="11" ht="24" customHeight="1" s="73">
      <c r="A11" s="130">
        <f>'כתב כמויות'!A19</f>
        <v/>
      </c>
      <c r="B11" s="131">
        <f>'כתב כמויות'!B19</f>
        <v/>
      </c>
      <c r="C11" s="130">
        <f>'כתב כמויות'!C19</f>
        <v/>
      </c>
      <c r="D11" s="132">
        <f>'כתב כמויות'!D19</f>
        <v/>
      </c>
      <c r="E11" s="137" t="n"/>
      <c r="F11" s="132">
        <f>IF(E11="","",$D11*E11)</f>
        <v/>
      </c>
      <c r="G11" s="137" t="n"/>
      <c r="H11" s="132">
        <f>IF(G11="","",$D11*G11)</f>
        <v/>
      </c>
      <c r="I11" s="137" t="n"/>
      <c r="J11" s="132">
        <f>IF(I11="","",$D11*I11)</f>
        <v/>
      </c>
      <c r="K11" s="132">
        <f>IF(COUNT(E11,G11,I11)=0,"",MIN(E11,G11,I11))</f>
        <v/>
      </c>
      <c r="L11" s="132">
        <f>IF(COUNT(E11,G11,I11)=0,"",MEDIAN(E11,G11,I11))</f>
        <v/>
      </c>
      <c r="M11" s="134">
        <f>IF(OR(E11="",$K11=""),"",IF($K11=0,0,E11/$K11-1))</f>
        <v/>
      </c>
      <c r="N11" s="134">
        <f>IF(OR(G11="",$K11=""),"",IF($K11=0,0,G11/$K11-1))</f>
        <v/>
      </c>
      <c r="O11" s="134">
        <f>IF(OR(I11="",$K11=""),"",IF($K11=0,0,I11/$K11-1))</f>
        <v/>
      </c>
      <c r="P11" s="135">
        <f>IF($K11="","",$D11*$K11)</f>
        <v/>
      </c>
      <c r="Q11" s="136">
        <f>IF(ISNUMBER(E11),IF(ISNUMBER($L11),IF($L11&gt;0,IF(ABS(E11/$L11-1)&gt;0.25,1,0),0),0),0)</f>
        <v/>
      </c>
      <c r="R11" s="136">
        <f>IF(ISNUMBER(G11),IF(ISNUMBER($L11),IF($L11&gt;0,IF(ABS(G11/$L11-1)&gt;0.25,1,0),0),0),0)</f>
        <v/>
      </c>
      <c r="S11" s="136">
        <f>IF(ISNUMBER(I11),IF(ISNUMBER($L11),IF($L11&gt;0,IF(ABS(I11/$L11-1)&gt;0.25,1,0),0),0),0)</f>
        <v/>
      </c>
    </row>
    <row r="12" ht="24" customHeight="1" s="73">
      <c r="A12" s="130">
        <f>'כתב כמויות'!A20</f>
        <v/>
      </c>
      <c r="B12" s="131">
        <f>'כתב כמויות'!B20</f>
        <v/>
      </c>
      <c r="C12" s="130">
        <f>'כתב כמויות'!C20</f>
        <v/>
      </c>
      <c r="D12" s="132">
        <f>'כתב כמויות'!D20</f>
        <v/>
      </c>
      <c r="E12" s="137" t="n"/>
      <c r="F12" s="132">
        <f>IF(E12="","",$D12*E12)</f>
        <v/>
      </c>
      <c r="G12" s="137" t="n"/>
      <c r="H12" s="132">
        <f>IF(G12="","",$D12*G12)</f>
        <v/>
      </c>
      <c r="I12" s="137" t="n"/>
      <c r="J12" s="132">
        <f>IF(I12="","",$D12*I12)</f>
        <v/>
      </c>
      <c r="K12" s="132">
        <f>IF(COUNT(E12,G12,I12)=0,"",MIN(E12,G12,I12))</f>
        <v/>
      </c>
      <c r="L12" s="132">
        <f>IF(COUNT(E12,G12,I12)=0,"",MEDIAN(E12,G12,I12))</f>
        <v/>
      </c>
      <c r="M12" s="134">
        <f>IF(OR(E12="",$K12=""),"",IF($K12=0,0,E12/$K12-1))</f>
        <v/>
      </c>
      <c r="N12" s="134">
        <f>IF(OR(G12="",$K12=""),"",IF($K12=0,0,G12/$K12-1))</f>
        <v/>
      </c>
      <c r="O12" s="134">
        <f>IF(OR(I12="",$K12=""),"",IF($K12=0,0,I12/$K12-1))</f>
        <v/>
      </c>
      <c r="P12" s="135">
        <f>IF($K12="","",$D12*$K12)</f>
        <v/>
      </c>
      <c r="Q12" s="136">
        <f>IF(ISNUMBER(E12),IF(ISNUMBER($L12),IF($L12&gt;0,IF(ABS(E12/$L12-1)&gt;0.25,1,0),0),0),0)</f>
        <v/>
      </c>
      <c r="R12" s="136">
        <f>IF(ISNUMBER(G12),IF(ISNUMBER($L12),IF($L12&gt;0,IF(ABS(G12/$L12-1)&gt;0.25,1,0),0),0),0)</f>
        <v/>
      </c>
      <c r="S12" s="136">
        <f>IF(ISNUMBER(I12),IF(ISNUMBER($L12),IF($L12&gt;0,IF(ABS(I12/$L12-1)&gt;0.25,1,0),0),0),0)</f>
        <v/>
      </c>
    </row>
    <row r="13" ht="24" customHeight="1" s="73">
      <c r="A13" s="130">
        <f>'כתב כמויות'!A24</f>
        <v/>
      </c>
      <c r="B13" s="131">
        <f>'כתב כמויות'!B24</f>
        <v/>
      </c>
      <c r="C13" s="130">
        <f>'כתב כמויות'!C24</f>
        <v/>
      </c>
      <c r="D13" s="132">
        <f>'כתב כמויות'!D24</f>
        <v/>
      </c>
      <c r="E13" s="137" t="n"/>
      <c r="F13" s="132">
        <f>IF(E13="","",$D13*E13)</f>
        <v/>
      </c>
      <c r="G13" s="137" t="n"/>
      <c r="H13" s="132">
        <f>IF(G13="","",$D13*G13)</f>
        <v/>
      </c>
      <c r="I13" s="137" t="n"/>
      <c r="J13" s="132">
        <f>IF(I13="","",$D13*I13)</f>
        <v/>
      </c>
      <c r="K13" s="132">
        <f>IF(COUNT(E13,G13,I13)=0,"",MIN(E13,G13,I13))</f>
        <v/>
      </c>
      <c r="L13" s="132">
        <f>IF(COUNT(E13,G13,I13)=0,"",MEDIAN(E13,G13,I13))</f>
        <v/>
      </c>
      <c r="M13" s="134">
        <f>IF(OR(E13="",$K13=""),"",IF($K13=0,0,E13/$K13-1))</f>
        <v/>
      </c>
      <c r="N13" s="134">
        <f>IF(OR(G13="",$K13=""),"",IF($K13=0,0,G13/$K13-1))</f>
        <v/>
      </c>
      <c r="O13" s="134">
        <f>IF(OR(I13="",$K13=""),"",IF($K13=0,0,I13/$K13-1))</f>
        <v/>
      </c>
      <c r="P13" s="135">
        <f>IF($K13="","",$D13*$K13)</f>
        <v/>
      </c>
      <c r="Q13" s="136">
        <f>IF(ISNUMBER(E13),IF(ISNUMBER($L13),IF($L13&gt;0,IF(ABS(E13/$L13-1)&gt;0.25,1,0),0),0),0)</f>
        <v/>
      </c>
      <c r="R13" s="136">
        <f>IF(ISNUMBER(G13),IF(ISNUMBER($L13),IF($L13&gt;0,IF(ABS(G13/$L13-1)&gt;0.25,1,0),0),0),0)</f>
        <v/>
      </c>
      <c r="S13" s="136">
        <f>IF(ISNUMBER(I13),IF(ISNUMBER($L13),IF($L13&gt;0,IF(ABS(I13/$L13-1)&gt;0.25,1,0),0),0),0)</f>
        <v/>
      </c>
    </row>
    <row r="14" ht="24" customHeight="1" s="73">
      <c r="A14" s="130">
        <f>'כתב כמויות'!A25</f>
        <v/>
      </c>
      <c r="B14" s="131">
        <f>'כתב כמויות'!B25</f>
        <v/>
      </c>
      <c r="C14" s="130">
        <f>'כתב כמויות'!C25</f>
        <v/>
      </c>
      <c r="D14" s="132">
        <f>'כתב כמויות'!D25</f>
        <v/>
      </c>
      <c r="E14" s="137" t="n"/>
      <c r="F14" s="132">
        <f>IF(E14="","",$D14*E14)</f>
        <v/>
      </c>
      <c r="G14" s="137" t="n"/>
      <c r="H14" s="132">
        <f>IF(G14="","",$D14*G14)</f>
        <v/>
      </c>
      <c r="I14" s="137" t="n"/>
      <c r="J14" s="132">
        <f>IF(I14="","",$D14*I14)</f>
        <v/>
      </c>
      <c r="K14" s="132">
        <f>IF(COUNT(E14,G14,I14)=0,"",MIN(E14,G14,I14))</f>
        <v/>
      </c>
      <c r="L14" s="132">
        <f>IF(COUNT(E14,G14,I14)=0,"",MEDIAN(E14,G14,I14))</f>
        <v/>
      </c>
      <c r="M14" s="134">
        <f>IF(OR(E14="",$K14=""),"",IF($K14=0,0,E14/$K14-1))</f>
        <v/>
      </c>
      <c r="N14" s="134">
        <f>IF(OR(G14="",$K14=""),"",IF($K14=0,0,G14/$K14-1))</f>
        <v/>
      </c>
      <c r="O14" s="134">
        <f>IF(OR(I14="",$K14=""),"",IF($K14=0,0,I14/$K14-1))</f>
        <v/>
      </c>
      <c r="P14" s="135">
        <f>IF($K14="","",$D14*$K14)</f>
        <v/>
      </c>
      <c r="Q14" s="136">
        <f>IF(ISNUMBER(E14),IF(ISNUMBER($L14),IF($L14&gt;0,IF(ABS(E14/$L14-1)&gt;0.25,1,0),0),0),0)</f>
        <v/>
      </c>
      <c r="R14" s="136">
        <f>IF(ISNUMBER(G14),IF(ISNUMBER($L14),IF($L14&gt;0,IF(ABS(G14/$L14-1)&gt;0.25,1,0),0),0),0)</f>
        <v/>
      </c>
      <c r="S14" s="136">
        <f>IF(ISNUMBER(I14),IF(ISNUMBER($L14),IF($L14&gt;0,IF(ABS(I14/$L14-1)&gt;0.25,1,0),0),0),0)</f>
        <v/>
      </c>
    </row>
    <row r="15" ht="24" customHeight="1" s="73">
      <c r="A15" s="130">
        <f>'כתב כמויות'!A26</f>
        <v/>
      </c>
      <c r="B15" s="131">
        <f>'כתב כמויות'!B26</f>
        <v/>
      </c>
      <c r="C15" s="130">
        <f>'כתב כמויות'!C26</f>
        <v/>
      </c>
      <c r="D15" s="132">
        <f>'כתב כמויות'!D26</f>
        <v/>
      </c>
      <c r="E15" s="137" t="n"/>
      <c r="F15" s="132">
        <f>IF(E15="","",$D15*E15)</f>
        <v/>
      </c>
      <c r="G15" s="137" t="n"/>
      <c r="H15" s="132">
        <f>IF(G15="","",$D15*G15)</f>
        <v/>
      </c>
      <c r="I15" s="137" t="n"/>
      <c r="J15" s="132">
        <f>IF(I15="","",$D15*I15)</f>
        <v/>
      </c>
      <c r="K15" s="132">
        <f>IF(COUNT(E15,G15,I15)=0,"",MIN(E15,G15,I15))</f>
        <v/>
      </c>
      <c r="L15" s="132">
        <f>IF(COUNT(E15,G15,I15)=0,"",MEDIAN(E15,G15,I15))</f>
        <v/>
      </c>
      <c r="M15" s="134">
        <f>IF(OR(E15="",$K15=""),"",IF($K15=0,0,E15/$K15-1))</f>
        <v/>
      </c>
      <c r="N15" s="134">
        <f>IF(OR(G15="",$K15=""),"",IF($K15=0,0,G15/$K15-1))</f>
        <v/>
      </c>
      <c r="O15" s="134">
        <f>IF(OR(I15="",$K15=""),"",IF($K15=0,0,I15/$K15-1))</f>
        <v/>
      </c>
      <c r="P15" s="135">
        <f>IF($K15="","",$D15*$K15)</f>
        <v/>
      </c>
      <c r="Q15" s="136">
        <f>IF(ISNUMBER(E15),IF(ISNUMBER($L15),IF($L15&gt;0,IF(ABS(E15/$L15-1)&gt;0.25,1,0),0),0),0)</f>
        <v/>
      </c>
      <c r="R15" s="136">
        <f>IF(ISNUMBER(G15),IF(ISNUMBER($L15),IF($L15&gt;0,IF(ABS(G15/$L15-1)&gt;0.25,1,0),0),0),0)</f>
        <v/>
      </c>
      <c r="S15" s="136">
        <f>IF(ISNUMBER(I15),IF(ISNUMBER($L15),IF($L15&gt;0,IF(ABS(I15/$L15-1)&gt;0.25,1,0),0),0),0)</f>
        <v/>
      </c>
    </row>
    <row r="16" ht="24" customHeight="1" s="73">
      <c r="A16" s="130">
        <f>'כתב כמויות'!A27</f>
        <v/>
      </c>
      <c r="B16" s="131">
        <f>'כתב כמויות'!B27</f>
        <v/>
      </c>
      <c r="C16" s="130">
        <f>'כתב כמויות'!C27</f>
        <v/>
      </c>
      <c r="D16" s="132">
        <f>'כתב כמויות'!D27</f>
        <v/>
      </c>
      <c r="E16" s="137" t="n"/>
      <c r="F16" s="132">
        <f>IF(E16="","",$D16*E16)</f>
        <v/>
      </c>
      <c r="G16" s="137" t="n"/>
      <c r="H16" s="132">
        <f>IF(G16="","",$D16*G16)</f>
        <v/>
      </c>
      <c r="I16" s="137" t="n"/>
      <c r="J16" s="132">
        <f>IF(I16="","",$D16*I16)</f>
        <v/>
      </c>
      <c r="K16" s="132">
        <f>IF(COUNT(E16,G16,I16)=0,"",MIN(E16,G16,I16))</f>
        <v/>
      </c>
      <c r="L16" s="132">
        <f>IF(COUNT(E16,G16,I16)=0,"",MEDIAN(E16,G16,I16))</f>
        <v/>
      </c>
      <c r="M16" s="134">
        <f>IF(OR(E16="",$K16=""),"",IF($K16=0,0,E16/$K16-1))</f>
        <v/>
      </c>
      <c r="N16" s="134">
        <f>IF(OR(G16="",$K16=""),"",IF($K16=0,0,G16/$K16-1))</f>
        <v/>
      </c>
      <c r="O16" s="134">
        <f>IF(OR(I16="",$K16=""),"",IF($K16=0,0,I16/$K16-1))</f>
        <v/>
      </c>
      <c r="P16" s="135">
        <f>IF($K16="","",$D16*$K16)</f>
        <v/>
      </c>
      <c r="Q16" s="136">
        <f>IF(ISNUMBER(E16),IF(ISNUMBER($L16),IF($L16&gt;0,IF(ABS(E16/$L16-1)&gt;0.25,1,0),0),0),0)</f>
        <v/>
      </c>
      <c r="R16" s="136">
        <f>IF(ISNUMBER(G16),IF(ISNUMBER($L16),IF($L16&gt;0,IF(ABS(G16/$L16-1)&gt;0.25,1,0),0),0),0)</f>
        <v/>
      </c>
      <c r="S16" s="136">
        <f>IF(ISNUMBER(I16),IF(ISNUMBER($L16),IF($L16&gt;0,IF(ABS(I16/$L16-1)&gt;0.25,1,0),0),0),0)</f>
        <v/>
      </c>
    </row>
    <row r="17" ht="24" customHeight="1" s="73">
      <c r="A17" s="130">
        <f>'כתב כמויות'!A31</f>
        <v/>
      </c>
      <c r="B17" s="131">
        <f>'כתב כמויות'!B31</f>
        <v/>
      </c>
      <c r="C17" s="130">
        <f>'כתב כמויות'!C31</f>
        <v/>
      </c>
      <c r="D17" s="132">
        <f>'כתב כמויות'!D31</f>
        <v/>
      </c>
      <c r="E17" s="137" t="n"/>
      <c r="F17" s="132">
        <f>IF(E17="","",$D17*E17)</f>
        <v/>
      </c>
      <c r="G17" s="137" t="n"/>
      <c r="H17" s="132">
        <f>IF(G17="","",$D17*G17)</f>
        <v/>
      </c>
      <c r="I17" s="137" t="n"/>
      <c r="J17" s="132">
        <f>IF(I17="","",$D17*I17)</f>
        <v/>
      </c>
      <c r="K17" s="132">
        <f>IF(COUNT(E17,G17,I17)=0,"",MIN(E17,G17,I17))</f>
        <v/>
      </c>
      <c r="L17" s="132">
        <f>IF(COUNT(E17,G17,I17)=0,"",MEDIAN(E17,G17,I17))</f>
        <v/>
      </c>
      <c r="M17" s="134">
        <f>IF(OR(E17="",$K17=""),"",IF($K17=0,0,E17/$K17-1))</f>
        <v/>
      </c>
      <c r="N17" s="134">
        <f>IF(OR(G17="",$K17=""),"",IF($K17=0,0,G17/$K17-1))</f>
        <v/>
      </c>
      <c r="O17" s="134">
        <f>IF(OR(I17="",$K17=""),"",IF($K17=0,0,I17/$K17-1))</f>
        <v/>
      </c>
      <c r="P17" s="135">
        <f>IF($K17="","",$D17*$K17)</f>
        <v/>
      </c>
      <c r="Q17" s="136">
        <f>IF(ISNUMBER(E17),IF(ISNUMBER($L17),IF($L17&gt;0,IF(ABS(E17/$L17-1)&gt;0.25,1,0),0),0),0)</f>
        <v/>
      </c>
      <c r="R17" s="136">
        <f>IF(ISNUMBER(G17),IF(ISNUMBER($L17),IF($L17&gt;0,IF(ABS(G17/$L17-1)&gt;0.25,1,0),0),0),0)</f>
        <v/>
      </c>
      <c r="S17" s="136">
        <f>IF(ISNUMBER(I17),IF(ISNUMBER($L17),IF($L17&gt;0,IF(ABS(I17/$L17-1)&gt;0.25,1,0),0),0),0)</f>
        <v/>
      </c>
    </row>
    <row r="18" ht="24" customHeight="1" s="73">
      <c r="A18" s="130">
        <f>'כתב כמויות'!A32</f>
        <v/>
      </c>
      <c r="B18" s="131">
        <f>'כתב כמויות'!B32</f>
        <v/>
      </c>
      <c r="C18" s="130">
        <f>'כתב כמויות'!C32</f>
        <v/>
      </c>
      <c r="D18" s="132">
        <f>'כתב כמויות'!D32</f>
        <v/>
      </c>
      <c r="E18" s="137" t="n"/>
      <c r="F18" s="132">
        <f>IF(E18="","",$D18*E18)</f>
        <v/>
      </c>
      <c r="G18" s="137" t="n"/>
      <c r="H18" s="132">
        <f>IF(G18="","",$D18*G18)</f>
        <v/>
      </c>
      <c r="I18" s="137" t="n"/>
      <c r="J18" s="132">
        <f>IF(I18="","",$D18*I18)</f>
        <v/>
      </c>
      <c r="K18" s="132">
        <f>IF(COUNT(E18,G18,I18)=0,"",MIN(E18,G18,I18))</f>
        <v/>
      </c>
      <c r="L18" s="132">
        <f>IF(COUNT(E18,G18,I18)=0,"",MEDIAN(E18,G18,I18))</f>
        <v/>
      </c>
      <c r="M18" s="134">
        <f>IF(OR(E18="",$K18=""),"",IF($K18=0,0,E18/$K18-1))</f>
        <v/>
      </c>
      <c r="N18" s="134">
        <f>IF(OR(G18="",$K18=""),"",IF($K18=0,0,G18/$K18-1))</f>
        <v/>
      </c>
      <c r="O18" s="134">
        <f>IF(OR(I18="",$K18=""),"",IF($K18=0,0,I18/$K18-1))</f>
        <v/>
      </c>
      <c r="P18" s="135">
        <f>IF($K18="","",$D18*$K18)</f>
        <v/>
      </c>
      <c r="Q18" s="136">
        <f>IF(ISNUMBER(E18),IF(ISNUMBER($L18),IF($L18&gt;0,IF(ABS(E18/$L18-1)&gt;0.25,1,0),0),0),0)</f>
        <v/>
      </c>
      <c r="R18" s="136">
        <f>IF(ISNUMBER(G18),IF(ISNUMBER($L18),IF($L18&gt;0,IF(ABS(G18/$L18-1)&gt;0.25,1,0),0),0),0)</f>
        <v/>
      </c>
      <c r="S18" s="136">
        <f>IF(ISNUMBER(I18),IF(ISNUMBER($L18),IF($L18&gt;0,IF(ABS(I18/$L18-1)&gt;0.25,1,0),0),0),0)</f>
        <v/>
      </c>
    </row>
    <row r="19" ht="24" customHeight="1" s="73">
      <c r="A19" s="130">
        <f>'כתב כמויות'!A33</f>
        <v/>
      </c>
      <c r="B19" s="131">
        <f>'כתב כמויות'!B33</f>
        <v/>
      </c>
      <c r="C19" s="130">
        <f>'כתב כמויות'!C33</f>
        <v/>
      </c>
      <c r="D19" s="132">
        <f>'כתב כמויות'!D33</f>
        <v/>
      </c>
      <c r="E19" s="137" t="n"/>
      <c r="F19" s="132">
        <f>IF(E19="","",$D19*E19)</f>
        <v/>
      </c>
      <c r="G19" s="137" t="n"/>
      <c r="H19" s="132">
        <f>IF(G19="","",$D19*G19)</f>
        <v/>
      </c>
      <c r="I19" s="137" t="n"/>
      <c r="J19" s="132">
        <f>IF(I19="","",$D19*I19)</f>
        <v/>
      </c>
      <c r="K19" s="132">
        <f>IF(COUNT(E19,G19,I19)=0,"",MIN(E19,G19,I19))</f>
        <v/>
      </c>
      <c r="L19" s="132">
        <f>IF(COUNT(E19,G19,I19)=0,"",MEDIAN(E19,G19,I19))</f>
        <v/>
      </c>
      <c r="M19" s="134">
        <f>IF(OR(E19="",$K19=""),"",IF($K19=0,0,E19/$K19-1))</f>
        <v/>
      </c>
      <c r="N19" s="134">
        <f>IF(OR(G19="",$K19=""),"",IF($K19=0,0,G19/$K19-1))</f>
        <v/>
      </c>
      <c r="O19" s="134">
        <f>IF(OR(I19="",$K19=""),"",IF($K19=0,0,I19/$K19-1))</f>
        <v/>
      </c>
      <c r="P19" s="135">
        <f>IF($K19="","",$D19*$K19)</f>
        <v/>
      </c>
      <c r="Q19" s="136">
        <f>IF(ISNUMBER(E19),IF(ISNUMBER($L19),IF($L19&gt;0,IF(ABS(E19/$L19-1)&gt;0.25,1,0),0),0),0)</f>
        <v/>
      </c>
      <c r="R19" s="136">
        <f>IF(ISNUMBER(G19),IF(ISNUMBER($L19),IF($L19&gt;0,IF(ABS(G19/$L19-1)&gt;0.25,1,0),0),0),0)</f>
        <v/>
      </c>
      <c r="S19" s="136">
        <f>IF(ISNUMBER(I19),IF(ISNUMBER($L19),IF($L19&gt;0,IF(ABS(I19/$L19-1)&gt;0.25,1,0),0),0),0)</f>
        <v/>
      </c>
    </row>
    <row r="20" ht="24" customHeight="1" s="73">
      <c r="A20" s="130">
        <f>'כתב כמויות'!A37</f>
        <v/>
      </c>
      <c r="B20" s="131">
        <f>'כתב כמויות'!B37</f>
        <v/>
      </c>
      <c r="C20" s="130">
        <f>'כתב כמויות'!C37</f>
        <v/>
      </c>
      <c r="D20" s="132">
        <f>'כתב כמויות'!D37</f>
        <v/>
      </c>
      <c r="E20" s="137" t="n"/>
      <c r="F20" s="132">
        <f>IF(E20="","",$D20*E20)</f>
        <v/>
      </c>
      <c r="G20" s="137" t="n"/>
      <c r="H20" s="132">
        <f>IF(G20="","",$D20*G20)</f>
        <v/>
      </c>
      <c r="I20" s="137" t="n"/>
      <c r="J20" s="132">
        <f>IF(I20="","",$D20*I20)</f>
        <v/>
      </c>
      <c r="K20" s="132">
        <f>IF(COUNT(E20,G20,I20)=0,"",MIN(E20,G20,I20))</f>
        <v/>
      </c>
      <c r="L20" s="132">
        <f>IF(COUNT(E20,G20,I20)=0,"",MEDIAN(E20,G20,I20))</f>
        <v/>
      </c>
      <c r="M20" s="134">
        <f>IF(OR(E20="",$K20=""),"",IF($K20=0,0,E20/$K20-1))</f>
        <v/>
      </c>
      <c r="N20" s="134">
        <f>IF(OR(G20="",$K20=""),"",IF($K20=0,0,G20/$K20-1))</f>
        <v/>
      </c>
      <c r="O20" s="134">
        <f>IF(OR(I20="",$K20=""),"",IF($K20=0,0,I20/$K20-1))</f>
        <v/>
      </c>
      <c r="P20" s="135">
        <f>IF($K20="","",$D20*$K20)</f>
        <v/>
      </c>
      <c r="Q20" s="136">
        <f>IF(ISNUMBER(E20),IF(ISNUMBER($L20),IF($L20&gt;0,IF(ABS(E20/$L20-1)&gt;0.25,1,0),0),0),0)</f>
        <v/>
      </c>
      <c r="R20" s="136">
        <f>IF(ISNUMBER(G20),IF(ISNUMBER($L20),IF($L20&gt;0,IF(ABS(G20/$L20-1)&gt;0.25,1,0),0),0),0)</f>
        <v/>
      </c>
      <c r="S20" s="136">
        <f>IF(ISNUMBER(I20),IF(ISNUMBER($L20),IF($L20&gt;0,IF(ABS(I20/$L20-1)&gt;0.25,1,0),0),0),0)</f>
        <v/>
      </c>
    </row>
    <row r="21" ht="24" customHeight="1" s="73">
      <c r="A21" s="130">
        <f>'כתב כמויות'!A38</f>
        <v/>
      </c>
      <c r="B21" s="131">
        <f>'כתב כמויות'!B38</f>
        <v/>
      </c>
      <c r="C21" s="130">
        <f>'כתב כמויות'!C38</f>
        <v/>
      </c>
      <c r="D21" s="132">
        <f>'כתב כמויות'!D38</f>
        <v/>
      </c>
      <c r="E21" s="137" t="n"/>
      <c r="F21" s="132">
        <f>IF(E21="","",$D21*E21)</f>
        <v/>
      </c>
      <c r="G21" s="137" t="n"/>
      <c r="H21" s="132">
        <f>IF(G21="","",$D21*G21)</f>
        <v/>
      </c>
      <c r="I21" s="137" t="n"/>
      <c r="J21" s="132">
        <f>IF(I21="","",$D21*I21)</f>
        <v/>
      </c>
      <c r="K21" s="132">
        <f>IF(COUNT(E21,G21,I21)=0,"",MIN(E21,G21,I21))</f>
        <v/>
      </c>
      <c r="L21" s="132">
        <f>IF(COUNT(E21,G21,I21)=0,"",MEDIAN(E21,G21,I21))</f>
        <v/>
      </c>
      <c r="M21" s="134">
        <f>IF(OR(E21="",$K21=""),"",IF($K21=0,0,E21/$K21-1))</f>
        <v/>
      </c>
      <c r="N21" s="134">
        <f>IF(OR(G21="",$K21=""),"",IF($K21=0,0,G21/$K21-1))</f>
        <v/>
      </c>
      <c r="O21" s="134">
        <f>IF(OR(I21="",$K21=""),"",IF($K21=0,0,I21/$K21-1))</f>
        <v/>
      </c>
      <c r="P21" s="135">
        <f>IF($K21="","",$D21*$K21)</f>
        <v/>
      </c>
      <c r="Q21" s="136">
        <f>IF(ISNUMBER(E21),IF(ISNUMBER($L21),IF($L21&gt;0,IF(ABS(E21/$L21-1)&gt;0.25,1,0),0),0),0)</f>
        <v/>
      </c>
      <c r="R21" s="136">
        <f>IF(ISNUMBER(G21),IF(ISNUMBER($L21),IF($L21&gt;0,IF(ABS(G21/$L21-1)&gt;0.25,1,0),0),0),0)</f>
        <v/>
      </c>
      <c r="S21" s="136">
        <f>IF(ISNUMBER(I21),IF(ISNUMBER($L21),IF($L21&gt;0,IF(ABS(I21/$L21-1)&gt;0.25,1,0),0),0),0)</f>
        <v/>
      </c>
    </row>
    <row r="22" ht="24" customHeight="1" s="73">
      <c r="A22" s="130">
        <f>'כתב כמויות'!A39</f>
        <v/>
      </c>
      <c r="B22" s="131">
        <f>'כתב כמויות'!B39</f>
        <v/>
      </c>
      <c r="C22" s="130">
        <f>'כתב כמויות'!C39</f>
        <v/>
      </c>
      <c r="D22" s="132">
        <f>'כתב כמויות'!D39</f>
        <v/>
      </c>
      <c r="E22" s="137" t="n"/>
      <c r="F22" s="132">
        <f>IF(E22="","",$D22*E22)</f>
        <v/>
      </c>
      <c r="G22" s="137" t="n"/>
      <c r="H22" s="132">
        <f>IF(G22="","",$D22*G22)</f>
        <v/>
      </c>
      <c r="I22" s="137" t="n"/>
      <c r="J22" s="132">
        <f>IF(I22="","",$D22*I22)</f>
        <v/>
      </c>
      <c r="K22" s="132">
        <f>IF(COUNT(E22,G22,I22)=0,"",MIN(E22,G22,I22))</f>
        <v/>
      </c>
      <c r="L22" s="132">
        <f>IF(COUNT(E22,G22,I22)=0,"",MEDIAN(E22,G22,I22))</f>
        <v/>
      </c>
      <c r="M22" s="134">
        <f>IF(OR(E22="",$K22=""),"",IF($K22=0,0,E22/$K22-1))</f>
        <v/>
      </c>
      <c r="N22" s="134">
        <f>IF(OR(G22="",$K22=""),"",IF($K22=0,0,G22/$K22-1))</f>
        <v/>
      </c>
      <c r="O22" s="134">
        <f>IF(OR(I22="",$K22=""),"",IF($K22=0,0,I22/$K22-1))</f>
        <v/>
      </c>
      <c r="P22" s="135">
        <f>IF($K22="","",$D22*$K22)</f>
        <v/>
      </c>
      <c r="Q22" s="136">
        <f>IF(ISNUMBER(E22),IF(ISNUMBER($L22),IF($L22&gt;0,IF(ABS(E22/$L22-1)&gt;0.25,1,0),0),0),0)</f>
        <v/>
      </c>
      <c r="R22" s="136">
        <f>IF(ISNUMBER(G22),IF(ISNUMBER($L22),IF($L22&gt;0,IF(ABS(G22/$L22-1)&gt;0.25,1,0),0),0),0)</f>
        <v/>
      </c>
      <c r="S22" s="136">
        <f>IF(ISNUMBER(I22),IF(ISNUMBER($L22),IF($L22&gt;0,IF(ABS(I22/$L22-1)&gt;0.25,1,0),0),0),0)</f>
        <v/>
      </c>
    </row>
    <row r="23" ht="24" customHeight="1" s="73">
      <c r="A23" s="130">
        <f>'כתב כמויות'!A40</f>
        <v/>
      </c>
      <c r="B23" s="131">
        <f>'כתב כמויות'!B40</f>
        <v/>
      </c>
      <c r="C23" s="130">
        <f>'כתב כמויות'!C40</f>
        <v/>
      </c>
      <c r="D23" s="132">
        <f>'כתב כמויות'!D40</f>
        <v/>
      </c>
      <c r="E23" s="137" t="n"/>
      <c r="F23" s="132">
        <f>IF(E23="","",$D23*E23)</f>
        <v/>
      </c>
      <c r="G23" s="137" t="n"/>
      <c r="H23" s="132">
        <f>IF(G23="","",$D23*G23)</f>
        <v/>
      </c>
      <c r="I23" s="137" t="n"/>
      <c r="J23" s="132">
        <f>IF(I23="","",$D23*I23)</f>
        <v/>
      </c>
      <c r="K23" s="132">
        <f>IF(COUNT(E23,G23,I23)=0,"",MIN(E23,G23,I23))</f>
        <v/>
      </c>
      <c r="L23" s="132">
        <f>IF(COUNT(E23,G23,I23)=0,"",MEDIAN(E23,G23,I23))</f>
        <v/>
      </c>
      <c r="M23" s="134">
        <f>IF(OR(E23="",$K23=""),"",IF($K23=0,0,E23/$K23-1))</f>
        <v/>
      </c>
      <c r="N23" s="134">
        <f>IF(OR(G23="",$K23=""),"",IF($K23=0,0,G23/$K23-1))</f>
        <v/>
      </c>
      <c r="O23" s="134">
        <f>IF(OR(I23="",$K23=""),"",IF($K23=0,0,I23/$K23-1))</f>
        <v/>
      </c>
      <c r="P23" s="135">
        <f>IF($K23="","",$D23*$K23)</f>
        <v/>
      </c>
      <c r="Q23" s="136">
        <f>IF(ISNUMBER(E23),IF(ISNUMBER($L23),IF($L23&gt;0,IF(ABS(E23/$L23-1)&gt;0.25,1,0),0),0),0)</f>
        <v/>
      </c>
      <c r="R23" s="136">
        <f>IF(ISNUMBER(G23),IF(ISNUMBER($L23),IF($L23&gt;0,IF(ABS(G23/$L23-1)&gt;0.25,1,0),0),0),0)</f>
        <v/>
      </c>
      <c r="S23" s="136">
        <f>IF(ISNUMBER(I23),IF(ISNUMBER($L23),IF($L23&gt;0,IF(ABS(I23/$L23-1)&gt;0.25,1,0),0),0),0)</f>
        <v/>
      </c>
    </row>
    <row r="24" ht="24" customHeight="1" s="73">
      <c r="A24" s="130">
        <f>'כתב כמויות'!A41</f>
        <v/>
      </c>
      <c r="B24" s="131">
        <f>'כתב כמויות'!B41</f>
        <v/>
      </c>
      <c r="C24" s="130">
        <f>'כתב כמויות'!C41</f>
        <v/>
      </c>
      <c r="D24" s="132">
        <f>'כתב כמויות'!D41</f>
        <v/>
      </c>
      <c r="E24" s="137" t="n"/>
      <c r="F24" s="132">
        <f>IF(E24="","",$D24*E24)</f>
        <v/>
      </c>
      <c r="G24" s="137" t="n"/>
      <c r="H24" s="132">
        <f>IF(G24="","",$D24*G24)</f>
        <v/>
      </c>
      <c r="I24" s="137" t="n"/>
      <c r="J24" s="132">
        <f>IF(I24="","",$D24*I24)</f>
        <v/>
      </c>
      <c r="K24" s="132">
        <f>IF(COUNT(E24,G24,I24)=0,"",MIN(E24,G24,I24))</f>
        <v/>
      </c>
      <c r="L24" s="132">
        <f>IF(COUNT(E24,G24,I24)=0,"",MEDIAN(E24,G24,I24))</f>
        <v/>
      </c>
      <c r="M24" s="134">
        <f>IF(OR(E24="",$K24=""),"",IF($K24=0,0,E24/$K24-1))</f>
        <v/>
      </c>
      <c r="N24" s="134">
        <f>IF(OR(G24="",$K24=""),"",IF($K24=0,0,G24/$K24-1))</f>
        <v/>
      </c>
      <c r="O24" s="134">
        <f>IF(OR(I24="",$K24=""),"",IF($K24=0,0,I24/$K24-1))</f>
        <v/>
      </c>
      <c r="P24" s="135">
        <f>IF($K24="","",$D24*$K24)</f>
        <v/>
      </c>
      <c r="Q24" s="136">
        <f>IF(ISNUMBER(E24),IF(ISNUMBER($L24),IF($L24&gt;0,IF(ABS(E24/$L24-1)&gt;0.25,1,0),0),0),0)</f>
        <v/>
      </c>
      <c r="R24" s="136">
        <f>IF(ISNUMBER(G24),IF(ISNUMBER($L24),IF($L24&gt;0,IF(ABS(G24/$L24-1)&gt;0.25,1,0),0),0),0)</f>
        <v/>
      </c>
      <c r="S24" s="136">
        <f>IF(ISNUMBER(I24),IF(ISNUMBER($L24),IF($L24&gt;0,IF(ABS(I24/$L24-1)&gt;0.25,1,0),0),0),0)</f>
        <v/>
      </c>
    </row>
    <row r="25" ht="24" customHeight="1" s="73">
      <c r="A25" s="130">
        <f>'כתב כמויות'!A42</f>
        <v/>
      </c>
      <c r="B25" s="131">
        <f>'כתב כמויות'!B42</f>
        <v/>
      </c>
      <c r="C25" s="130">
        <f>'כתב כמויות'!C42</f>
        <v/>
      </c>
      <c r="D25" s="132">
        <f>'כתב כמויות'!D42</f>
        <v/>
      </c>
      <c r="E25" s="137" t="n"/>
      <c r="F25" s="132">
        <f>IF(E25="","",$D25*E25)</f>
        <v/>
      </c>
      <c r="G25" s="137" t="n"/>
      <c r="H25" s="132">
        <f>IF(G25="","",$D25*G25)</f>
        <v/>
      </c>
      <c r="I25" s="137" t="n"/>
      <c r="J25" s="132">
        <f>IF(I25="","",$D25*I25)</f>
        <v/>
      </c>
      <c r="K25" s="132">
        <f>IF(COUNT(E25,G25,I25)=0,"",MIN(E25,G25,I25))</f>
        <v/>
      </c>
      <c r="L25" s="132">
        <f>IF(COUNT(E25,G25,I25)=0,"",MEDIAN(E25,G25,I25))</f>
        <v/>
      </c>
      <c r="M25" s="134">
        <f>IF(OR(E25="",$K25=""),"",IF($K25=0,0,E25/$K25-1))</f>
        <v/>
      </c>
      <c r="N25" s="134">
        <f>IF(OR(G25="",$K25=""),"",IF($K25=0,0,G25/$K25-1))</f>
        <v/>
      </c>
      <c r="O25" s="134">
        <f>IF(OR(I25="",$K25=""),"",IF($K25=0,0,I25/$K25-1))</f>
        <v/>
      </c>
      <c r="P25" s="135">
        <f>IF($K25="","",$D25*$K25)</f>
        <v/>
      </c>
      <c r="Q25" s="136">
        <f>IF(ISNUMBER(E25),IF(ISNUMBER($L25),IF($L25&gt;0,IF(ABS(E25/$L25-1)&gt;0.25,1,0),0),0),0)</f>
        <v/>
      </c>
      <c r="R25" s="136">
        <f>IF(ISNUMBER(G25),IF(ISNUMBER($L25),IF($L25&gt;0,IF(ABS(G25/$L25-1)&gt;0.25,1,0),0),0),0)</f>
        <v/>
      </c>
      <c r="S25" s="136">
        <f>IF(ISNUMBER(I25),IF(ISNUMBER($L25),IF($L25&gt;0,IF(ABS(I25/$L25-1)&gt;0.25,1,0),0),0),0)</f>
        <v/>
      </c>
    </row>
    <row r="26" ht="24" customHeight="1" s="73">
      <c r="A26" s="130">
        <f>'כתב כמויות'!A46</f>
        <v/>
      </c>
      <c r="B26" s="131">
        <f>'כתב כמויות'!B46</f>
        <v/>
      </c>
      <c r="C26" s="130">
        <f>'כתב כמויות'!C46</f>
        <v/>
      </c>
      <c r="D26" s="132">
        <f>'כתב כמויות'!D46</f>
        <v/>
      </c>
      <c r="E26" s="137" t="n"/>
      <c r="F26" s="132">
        <f>IF(E26="","",$D26*E26)</f>
        <v/>
      </c>
      <c r="G26" s="137" t="n"/>
      <c r="H26" s="132">
        <f>IF(G26="","",$D26*G26)</f>
        <v/>
      </c>
      <c r="I26" s="137" t="n"/>
      <c r="J26" s="132">
        <f>IF(I26="","",$D26*I26)</f>
        <v/>
      </c>
      <c r="K26" s="132">
        <f>IF(COUNT(E26,G26,I26)=0,"",MIN(E26,G26,I26))</f>
        <v/>
      </c>
      <c r="L26" s="132">
        <f>IF(COUNT(E26,G26,I26)=0,"",MEDIAN(E26,G26,I26))</f>
        <v/>
      </c>
      <c r="M26" s="134">
        <f>IF(OR(E26="",$K26=""),"",IF($K26=0,0,E26/$K26-1))</f>
        <v/>
      </c>
      <c r="N26" s="134">
        <f>IF(OR(G26="",$K26=""),"",IF($K26=0,0,G26/$K26-1))</f>
        <v/>
      </c>
      <c r="O26" s="134">
        <f>IF(OR(I26="",$K26=""),"",IF($K26=0,0,I26/$K26-1))</f>
        <v/>
      </c>
      <c r="P26" s="135">
        <f>IF($K26="","",$D26*$K26)</f>
        <v/>
      </c>
      <c r="Q26" s="136">
        <f>IF(ISNUMBER(E26),IF(ISNUMBER($L26),IF($L26&gt;0,IF(ABS(E26/$L26-1)&gt;0.25,1,0),0),0),0)</f>
        <v/>
      </c>
      <c r="R26" s="136">
        <f>IF(ISNUMBER(G26),IF(ISNUMBER($L26),IF($L26&gt;0,IF(ABS(G26/$L26-1)&gt;0.25,1,0),0),0),0)</f>
        <v/>
      </c>
      <c r="S26" s="136">
        <f>IF(ISNUMBER(I26),IF(ISNUMBER($L26),IF($L26&gt;0,IF(ABS(I26/$L26-1)&gt;0.25,1,0),0),0),0)</f>
        <v/>
      </c>
    </row>
    <row r="27" ht="24" customHeight="1" s="73">
      <c r="A27" s="130">
        <f>'כתב כמויות'!A47</f>
        <v/>
      </c>
      <c r="B27" s="131">
        <f>'כתב כמויות'!B47</f>
        <v/>
      </c>
      <c r="C27" s="130">
        <f>'כתב כמויות'!C47</f>
        <v/>
      </c>
      <c r="D27" s="132">
        <f>'כתב כמויות'!D47</f>
        <v/>
      </c>
      <c r="E27" s="137" t="n"/>
      <c r="F27" s="132">
        <f>IF(E27="","",$D27*E27)</f>
        <v/>
      </c>
      <c r="G27" s="137" t="n"/>
      <c r="H27" s="132">
        <f>IF(G27="","",$D27*G27)</f>
        <v/>
      </c>
      <c r="I27" s="137" t="n"/>
      <c r="J27" s="132">
        <f>IF(I27="","",$D27*I27)</f>
        <v/>
      </c>
      <c r="K27" s="132">
        <f>IF(COUNT(E27,G27,I27)=0,"",MIN(E27,G27,I27))</f>
        <v/>
      </c>
      <c r="L27" s="132">
        <f>IF(COUNT(E27,G27,I27)=0,"",MEDIAN(E27,G27,I27))</f>
        <v/>
      </c>
      <c r="M27" s="134">
        <f>IF(OR(E27="",$K27=""),"",IF($K27=0,0,E27/$K27-1))</f>
        <v/>
      </c>
      <c r="N27" s="134">
        <f>IF(OR(G27="",$K27=""),"",IF($K27=0,0,G27/$K27-1))</f>
        <v/>
      </c>
      <c r="O27" s="134">
        <f>IF(OR(I27="",$K27=""),"",IF($K27=0,0,I27/$K27-1))</f>
        <v/>
      </c>
      <c r="P27" s="135">
        <f>IF($K27="","",$D27*$K27)</f>
        <v/>
      </c>
      <c r="Q27" s="136">
        <f>IF(ISNUMBER(E27),IF(ISNUMBER($L27),IF($L27&gt;0,IF(ABS(E27/$L27-1)&gt;0.25,1,0),0),0),0)</f>
        <v/>
      </c>
      <c r="R27" s="136">
        <f>IF(ISNUMBER(G27),IF(ISNUMBER($L27),IF($L27&gt;0,IF(ABS(G27/$L27-1)&gt;0.25,1,0),0),0),0)</f>
        <v/>
      </c>
      <c r="S27" s="136">
        <f>IF(ISNUMBER(I27),IF(ISNUMBER($L27),IF($L27&gt;0,IF(ABS(I27/$L27-1)&gt;0.25,1,0),0),0),0)</f>
        <v/>
      </c>
    </row>
    <row r="28" ht="24" customHeight="1" s="73">
      <c r="A28" s="130">
        <f>'כתב כמויות'!A48</f>
        <v/>
      </c>
      <c r="B28" s="131">
        <f>'כתב כמויות'!B48</f>
        <v/>
      </c>
      <c r="C28" s="130">
        <f>'כתב כמויות'!C48</f>
        <v/>
      </c>
      <c r="D28" s="132">
        <f>'כתב כמויות'!D48</f>
        <v/>
      </c>
      <c r="E28" s="137" t="n"/>
      <c r="F28" s="132">
        <f>IF(E28="","",$D28*E28)</f>
        <v/>
      </c>
      <c r="G28" s="137" t="n"/>
      <c r="H28" s="132">
        <f>IF(G28="","",$D28*G28)</f>
        <v/>
      </c>
      <c r="I28" s="137" t="n"/>
      <c r="J28" s="132">
        <f>IF(I28="","",$D28*I28)</f>
        <v/>
      </c>
      <c r="K28" s="132">
        <f>IF(COUNT(E28,G28,I28)=0,"",MIN(E28,G28,I28))</f>
        <v/>
      </c>
      <c r="L28" s="132">
        <f>IF(COUNT(E28,G28,I28)=0,"",MEDIAN(E28,G28,I28))</f>
        <v/>
      </c>
      <c r="M28" s="134">
        <f>IF(OR(E28="",$K28=""),"",IF($K28=0,0,E28/$K28-1))</f>
        <v/>
      </c>
      <c r="N28" s="134">
        <f>IF(OR(G28="",$K28=""),"",IF($K28=0,0,G28/$K28-1))</f>
        <v/>
      </c>
      <c r="O28" s="134">
        <f>IF(OR(I28="",$K28=""),"",IF($K28=0,0,I28/$K28-1))</f>
        <v/>
      </c>
      <c r="P28" s="135">
        <f>IF($K28="","",$D28*$K28)</f>
        <v/>
      </c>
      <c r="Q28" s="136">
        <f>IF(ISNUMBER(E28),IF(ISNUMBER($L28),IF($L28&gt;0,IF(ABS(E28/$L28-1)&gt;0.25,1,0),0),0),0)</f>
        <v/>
      </c>
      <c r="R28" s="136">
        <f>IF(ISNUMBER(G28),IF(ISNUMBER($L28),IF($L28&gt;0,IF(ABS(G28/$L28-1)&gt;0.25,1,0),0),0),0)</f>
        <v/>
      </c>
      <c r="S28" s="136">
        <f>IF(ISNUMBER(I28),IF(ISNUMBER($L28),IF($L28&gt;0,IF(ABS(I28/$L28-1)&gt;0.25,1,0),0),0),0)</f>
        <v/>
      </c>
    </row>
    <row r="29" ht="24" customHeight="1" s="73">
      <c r="A29" s="130">
        <f>'כתב כמויות'!A49</f>
        <v/>
      </c>
      <c r="B29" s="131">
        <f>'כתב כמויות'!B49</f>
        <v/>
      </c>
      <c r="C29" s="130">
        <f>'כתב כמויות'!C49</f>
        <v/>
      </c>
      <c r="D29" s="132">
        <f>'כתב כמויות'!D49</f>
        <v/>
      </c>
      <c r="E29" s="137" t="n"/>
      <c r="F29" s="132">
        <f>IF(E29="","",$D29*E29)</f>
        <v/>
      </c>
      <c r="G29" s="137" t="n"/>
      <c r="H29" s="132">
        <f>IF(G29="","",$D29*G29)</f>
        <v/>
      </c>
      <c r="I29" s="137" t="n"/>
      <c r="J29" s="132">
        <f>IF(I29="","",$D29*I29)</f>
        <v/>
      </c>
      <c r="K29" s="132">
        <f>IF(COUNT(E29,G29,I29)=0,"",MIN(E29,G29,I29))</f>
        <v/>
      </c>
      <c r="L29" s="132">
        <f>IF(COUNT(E29,G29,I29)=0,"",MEDIAN(E29,G29,I29))</f>
        <v/>
      </c>
      <c r="M29" s="134">
        <f>IF(OR(E29="",$K29=""),"",IF($K29=0,0,E29/$K29-1))</f>
        <v/>
      </c>
      <c r="N29" s="134">
        <f>IF(OR(G29="",$K29=""),"",IF($K29=0,0,G29/$K29-1))</f>
        <v/>
      </c>
      <c r="O29" s="134">
        <f>IF(OR(I29="",$K29=""),"",IF($K29=0,0,I29/$K29-1))</f>
        <v/>
      </c>
      <c r="P29" s="135">
        <f>IF($K29="","",$D29*$K29)</f>
        <v/>
      </c>
      <c r="Q29" s="136">
        <f>IF(ISNUMBER(E29),IF(ISNUMBER($L29),IF($L29&gt;0,IF(ABS(E29/$L29-1)&gt;0.25,1,0),0),0),0)</f>
        <v/>
      </c>
      <c r="R29" s="136">
        <f>IF(ISNUMBER(G29),IF(ISNUMBER($L29),IF($L29&gt;0,IF(ABS(G29/$L29-1)&gt;0.25,1,0),0),0),0)</f>
        <v/>
      </c>
      <c r="S29" s="136">
        <f>IF(ISNUMBER(I29),IF(ISNUMBER($L29),IF($L29&gt;0,IF(ABS(I29/$L29-1)&gt;0.25,1,0),0),0),0)</f>
        <v/>
      </c>
    </row>
    <row r="30" ht="24" customHeight="1" s="73">
      <c r="A30" s="130">
        <f>'כתב כמויות'!A50</f>
        <v/>
      </c>
      <c r="B30" s="131">
        <f>'כתב כמויות'!B50</f>
        <v/>
      </c>
      <c r="C30" s="130">
        <f>'כתב כמויות'!C50</f>
        <v/>
      </c>
      <c r="D30" s="132">
        <f>'כתב כמויות'!D50</f>
        <v/>
      </c>
      <c r="E30" s="137" t="n"/>
      <c r="F30" s="132">
        <f>IF(E30="","",$D30*E30)</f>
        <v/>
      </c>
      <c r="G30" s="137" t="n"/>
      <c r="H30" s="132">
        <f>IF(G30="","",$D30*G30)</f>
        <v/>
      </c>
      <c r="I30" s="137" t="n"/>
      <c r="J30" s="132">
        <f>IF(I30="","",$D30*I30)</f>
        <v/>
      </c>
      <c r="K30" s="132">
        <f>IF(COUNT(E30,G30,I30)=0,"",MIN(E30,G30,I30))</f>
        <v/>
      </c>
      <c r="L30" s="132">
        <f>IF(COUNT(E30,G30,I30)=0,"",MEDIAN(E30,G30,I30))</f>
        <v/>
      </c>
      <c r="M30" s="134">
        <f>IF(OR(E30="",$K30=""),"",IF($K30=0,0,E30/$K30-1))</f>
        <v/>
      </c>
      <c r="N30" s="134">
        <f>IF(OR(G30="",$K30=""),"",IF($K30=0,0,G30/$K30-1))</f>
        <v/>
      </c>
      <c r="O30" s="134">
        <f>IF(OR(I30="",$K30=""),"",IF($K30=0,0,I30/$K30-1))</f>
        <v/>
      </c>
      <c r="P30" s="135">
        <f>IF($K30="","",$D30*$K30)</f>
        <v/>
      </c>
      <c r="Q30" s="136">
        <f>IF(ISNUMBER(E30),IF(ISNUMBER($L30),IF($L30&gt;0,IF(ABS(E30/$L30-1)&gt;0.25,1,0),0),0),0)</f>
        <v/>
      </c>
      <c r="R30" s="136">
        <f>IF(ISNUMBER(G30),IF(ISNUMBER($L30),IF($L30&gt;0,IF(ABS(G30/$L30-1)&gt;0.25,1,0),0),0),0)</f>
        <v/>
      </c>
      <c r="S30" s="136">
        <f>IF(ISNUMBER(I30),IF(ISNUMBER($L30),IF($L30&gt;0,IF(ABS(I30/$L30-1)&gt;0.25,1,0),0),0),0)</f>
        <v/>
      </c>
    </row>
    <row r="31" ht="24" customHeight="1" s="73">
      <c r="A31" s="130">
        <f>'כתב כמויות'!A51</f>
        <v/>
      </c>
      <c r="B31" s="131">
        <f>'כתב כמויות'!B51</f>
        <v/>
      </c>
      <c r="C31" s="130">
        <f>'כתב כמויות'!C51</f>
        <v/>
      </c>
      <c r="D31" s="132">
        <f>'כתב כמויות'!D51</f>
        <v/>
      </c>
      <c r="E31" s="137" t="n"/>
      <c r="F31" s="132">
        <f>IF(E31="","",$D31*E31)</f>
        <v/>
      </c>
      <c r="G31" s="137" t="n"/>
      <c r="H31" s="132">
        <f>IF(G31="","",$D31*G31)</f>
        <v/>
      </c>
      <c r="I31" s="137" t="n"/>
      <c r="J31" s="132">
        <f>IF(I31="","",$D31*I31)</f>
        <v/>
      </c>
      <c r="K31" s="132">
        <f>IF(COUNT(E31,G31,I31)=0,"",MIN(E31,G31,I31))</f>
        <v/>
      </c>
      <c r="L31" s="132">
        <f>IF(COUNT(E31,G31,I31)=0,"",MEDIAN(E31,G31,I31))</f>
        <v/>
      </c>
      <c r="M31" s="134">
        <f>IF(OR(E31="",$K31=""),"",IF($K31=0,0,E31/$K31-1))</f>
        <v/>
      </c>
      <c r="N31" s="134">
        <f>IF(OR(G31="",$K31=""),"",IF($K31=0,0,G31/$K31-1))</f>
        <v/>
      </c>
      <c r="O31" s="134">
        <f>IF(OR(I31="",$K31=""),"",IF($K31=0,0,I31/$K31-1))</f>
        <v/>
      </c>
      <c r="P31" s="135">
        <f>IF($K31="","",$D31*$K31)</f>
        <v/>
      </c>
      <c r="Q31" s="136">
        <f>IF(ISNUMBER(E31),IF(ISNUMBER($L31),IF($L31&gt;0,IF(ABS(E31/$L31-1)&gt;0.25,1,0),0),0),0)</f>
        <v/>
      </c>
      <c r="R31" s="136">
        <f>IF(ISNUMBER(G31),IF(ISNUMBER($L31),IF($L31&gt;0,IF(ABS(G31/$L31-1)&gt;0.25,1,0),0),0),0)</f>
        <v/>
      </c>
      <c r="S31" s="136">
        <f>IF(ISNUMBER(I31),IF(ISNUMBER($L31),IF($L31&gt;0,IF(ABS(I31/$L31-1)&gt;0.25,1,0),0),0),0)</f>
        <v/>
      </c>
    </row>
    <row r="32" ht="24" customHeight="1" s="73">
      <c r="A32" s="130">
        <f>'כתב כמויות'!A52</f>
        <v/>
      </c>
      <c r="B32" s="131">
        <f>'כתב כמויות'!B52</f>
        <v/>
      </c>
      <c r="C32" s="130">
        <f>'כתב כמויות'!C52</f>
        <v/>
      </c>
      <c r="D32" s="132">
        <f>'כתב כמויות'!D52</f>
        <v/>
      </c>
      <c r="E32" s="137" t="n"/>
      <c r="F32" s="132">
        <f>IF(E32="","",$D32*E32)</f>
        <v/>
      </c>
      <c r="G32" s="137" t="n"/>
      <c r="H32" s="132">
        <f>IF(G32="","",$D32*G32)</f>
        <v/>
      </c>
      <c r="I32" s="137" t="n"/>
      <c r="J32" s="132">
        <f>IF(I32="","",$D32*I32)</f>
        <v/>
      </c>
      <c r="K32" s="132">
        <f>IF(COUNT(E32,G32,I32)=0,"",MIN(E32,G32,I32))</f>
        <v/>
      </c>
      <c r="L32" s="132">
        <f>IF(COUNT(E32,G32,I32)=0,"",MEDIAN(E32,G32,I32))</f>
        <v/>
      </c>
      <c r="M32" s="134">
        <f>IF(OR(E32="",$K32=""),"",IF($K32=0,0,E32/$K32-1))</f>
        <v/>
      </c>
      <c r="N32" s="134">
        <f>IF(OR(G32="",$K32=""),"",IF($K32=0,0,G32/$K32-1))</f>
        <v/>
      </c>
      <c r="O32" s="134">
        <f>IF(OR(I32="",$K32=""),"",IF($K32=0,0,I32/$K32-1))</f>
        <v/>
      </c>
      <c r="P32" s="135">
        <f>IF($K32="","",$D32*$K32)</f>
        <v/>
      </c>
      <c r="Q32" s="136">
        <f>IF(ISNUMBER(E32),IF(ISNUMBER($L32),IF($L32&gt;0,IF(ABS(E32/$L32-1)&gt;0.25,1,0),0),0),0)</f>
        <v/>
      </c>
      <c r="R32" s="136">
        <f>IF(ISNUMBER(G32),IF(ISNUMBER($L32),IF($L32&gt;0,IF(ABS(G32/$L32-1)&gt;0.25,1,0),0),0),0)</f>
        <v/>
      </c>
      <c r="S32" s="136">
        <f>IF(ISNUMBER(I32),IF(ISNUMBER($L32),IF($L32&gt;0,IF(ABS(I32/$L32-1)&gt;0.25,1,0),0),0),0)</f>
        <v/>
      </c>
    </row>
    <row r="33" ht="24" customHeight="1" s="73">
      <c r="A33" s="130">
        <f>'כתב כמויות'!A56</f>
        <v/>
      </c>
      <c r="B33" s="131">
        <f>'כתב כמויות'!B56</f>
        <v/>
      </c>
      <c r="C33" s="130">
        <f>'כתב כמויות'!C56</f>
        <v/>
      </c>
      <c r="D33" s="132">
        <f>'כתב כמויות'!D56</f>
        <v/>
      </c>
      <c r="E33" s="137" t="n"/>
      <c r="F33" s="132">
        <f>IF(E33="","",$D33*E33)</f>
        <v/>
      </c>
      <c r="G33" s="137" t="n"/>
      <c r="H33" s="132">
        <f>IF(G33="","",$D33*G33)</f>
        <v/>
      </c>
      <c r="I33" s="137" t="n"/>
      <c r="J33" s="132">
        <f>IF(I33="","",$D33*I33)</f>
        <v/>
      </c>
      <c r="K33" s="132">
        <f>IF(COUNT(E33,G33,I33)=0,"",MIN(E33,G33,I33))</f>
        <v/>
      </c>
      <c r="L33" s="132">
        <f>IF(COUNT(E33,G33,I33)=0,"",MEDIAN(E33,G33,I33))</f>
        <v/>
      </c>
      <c r="M33" s="134">
        <f>IF(OR(E33="",$K33=""),"",IF($K33=0,0,E33/$K33-1))</f>
        <v/>
      </c>
      <c r="N33" s="134">
        <f>IF(OR(G33="",$K33=""),"",IF($K33=0,0,G33/$K33-1))</f>
        <v/>
      </c>
      <c r="O33" s="134">
        <f>IF(OR(I33="",$K33=""),"",IF($K33=0,0,I33/$K33-1))</f>
        <v/>
      </c>
      <c r="P33" s="135">
        <f>IF($K33="","",$D33*$K33)</f>
        <v/>
      </c>
      <c r="Q33" s="136">
        <f>IF(ISNUMBER(E33),IF(ISNUMBER($L33),IF($L33&gt;0,IF(ABS(E33/$L33-1)&gt;0.25,1,0),0),0),0)</f>
        <v/>
      </c>
      <c r="R33" s="136">
        <f>IF(ISNUMBER(G33),IF(ISNUMBER($L33),IF($L33&gt;0,IF(ABS(G33/$L33-1)&gt;0.25,1,0),0),0),0)</f>
        <v/>
      </c>
      <c r="S33" s="136">
        <f>IF(ISNUMBER(I33),IF(ISNUMBER($L33),IF($L33&gt;0,IF(ABS(I33/$L33-1)&gt;0.25,1,0),0),0),0)</f>
        <v/>
      </c>
    </row>
    <row r="34" ht="24" customHeight="1" s="73">
      <c r="A34" s="130">
        <f>'כתב כמויות'!A57</f>
        <v/>
      </c>
      <c r="B34" s="131">
        <f>'כתב כמויות'!B57</f>
        <v/>
      </c>
      <c r="C34" s="130">
        <f>'כתב כמויות'!C57</f>
        <v/>
      </c>
      <c r="D34" s="132">
        <f>'כתב כמויות'!D57</f>
        <v/>
      </c>
      <c r="E34" s="137" t="n"/>
      <c r="F34" s="132">
        <f>IF(E34="","",$D34*E34)</f>
        <v/>
      </c>
      <c r="G34" s="137" t="n"/>
      <c r="H34" s="132">
        <f>IF(G34="","",$D34*G34)</f>
        <v/>
      </c>
      <c r="I34" s="137" t="n"/>
      <c r="J34" s="132">
        <f>IF(I34="","",$D34*I34)</f>
        <v/>
      </c>
      <c r="K34" s="132">
        <f>IF(COUNT(E34,G34,I34)=0,"",MIN(E34,G34,I34))</f>
        <v/>
      </c>
      <c r="L34" s="132">
        <f>IF(COUNT(E34,G34,I34)=0,"",MEDIAN(E34,G34,I34))</f>
        <v/>
      </c>
      <c r="M34" s="134">
        <f>IF(OR(E34="",$K34=""),"",IF($K34=0,0,E34/$K34-1))</f>
        <v/>
      </c>
      <c r="N34" s="134">
        <f>IF(OR(G34="",$K34=""),"",IF($K34=0,0,G34/$K34-1))</f>
        <v/>
      </c>
      <c r="O34" s="134">
        <f>IF(OR(I34="",$K34=""),"",IF($K34=0,0,I34/$K34-1))</f>
        <v/>
      </c>
      <c r="P34" s="135">
        <f>IF($K34="","",$D34*$K34)</f>
        <v/>
      </c>
      <c r="Q34" s="136">
        <f>IF(ISNUMBER(E34),IF(ISNUMBER($L34),IF($L34&gt;0,IF(ABS(E34/$L34-1)&gt;0.25,1,0),0),0),0)</f>
        <v/>
      </c>
      <c r="R34" s="136">
        <f>IF(ISNUMBER(G34),IF(ISNUMBER($L34),IF($L34&gt;0,IF(ABS(G34/$L34-1)&gt;0.25,1,0),0),0),0)</f>
        <v/>
      </c>
      <c r="S34" s="136">
        <f>IF(ISNUMBER(I34),IF(ISNUMBER($L34),IF($L34&gt;0,IF(ABS(I34/$L34-1)&gt;0.25,1,0),0),0),0)</f>
        <v/>
      </c>
    </row>
    <row r="35" ht="24" customHeight="1" s="73">
      <c r="A35" s="130">
        <f>'כתב כמויות'!A58</f>
        <v/>
      </c>
      <c r="B35" s="131">
        <f>'כתב כמויות'!B58</f>
        <v/>
      </c>
      <c r="C35" s="130">
        <f>'כתב כמויות'!C58</f>
        <v/>
      </c>
      <c r="D35" s="132">
        <f>'כתב כמויות'!D58</f>
        <v/>
      </c>
      <c r="E35" s="137" t="n"/>
      <c r="F35" s="132">
        <f>IF(E35="","",$D35*E35)</f>
        <v/>
      </c>
      <c r="G35" s="137" t="n"/>
      <c r="H35" s="132">
        <f>IF(G35="","",$D35*G35)</f>
        <v/>
      </c>
      <c r="I35" s="137" t="n"/>
      <c r="J35" s="132">
        <f>IF(I35="","",$D35*I35)</f>
        <v/>
      </c>
      <c r="K35" s="132">
        <f>IF(COUNT(E35,G35,I35)=0,"",MIN(E35,G35,I35))</f>
        <v/>
      </c>
      <c r="L35" s="132">
        <f>IF(COUNT(E35,G35,I35)=0,"",MEDIAN(E35,G35,I35))</f>
        <v/>
      </c>
      <c r="M35" s="134">
        <f>IF(OR(E35="",$K35=""),"",IF($K35=0,0,E35/$K35-1))</f>
        <v/>
      </c>
      <c r="N35" s="134">
        <f>IF(OR(G35="",$K35=""),"",IF($K35=0,0,G35/$K35-1))</f>
        <v/>
      </c>
      <c r="O35" s="134">
        <f>IF(OR(I35="",$K35=""),"",IF($K35=0,0,I35/$K35-1))</f>
        <v/>
      </c>
      <c r="P35" s="135">
        <f>IF($K35="","",$D35*$K35)</f>
        <v/>
      </c>
      <c r="Q35" s="136">
        <f>IF(ISNUMBER(E35),IF(ISNUMBER($L35),IF($L35&gt;0,IF(ABS(E35/$L35-1)&gt;0.25,1,0),0),0),0)</f>
        <v/>
      </c>
      <c r="R35" s="136">
        <f>IF(ISNUMBER(G35),IF(ISNUMBER($L35),IF($L35&gt;0,IF(ABS(G35/$L35-1)&gt;0.25,1,0),0),0),0)</f>
        <v/>
      </c>
      <c r="S35" s="136">
        <f>IF(ISNUMBER(I35),IF(ISNUMBER($L35),IF($L35&gt;0,IF(ABS(I35/$L35-1)&gt;0.25,1,0),0),0),0)</f>
        <v/>
      </c>
    </row>
    <row r="36" ht="24" customHeight="1" s="73">
      <c r="A36" s="130">
        <f>'כתב כמויות'!A62</f>
        <v/>
      </c>
      <c r="B36" s="131">
        <f>'כתב כמויות'!B62</f>
        <v/>
      </c>
      <c r="C36" s="130">
        <f>'כתב כמויות'!C62</f>
        <v/>
      </c>
      <c r="D36" s="132">
        <f>'כתב כמויות'!D62</f>
        <v/>
      </c>
      <c r="E36" s="137" t="n"/>
      <c r="F36" s="132">
        <f>IF(E36="","",$D36*E36)</f>
        <v/>
      </c>
      <c r="G36" s="137" t="n"/>
      <c r="H36" s="132">
        <f>IF(G36="","",$D36*G36)</f>
        <v/>
      </c>
      <c r="I36" s="137" t="n"/>
      <c r="J36" s="132">
        <f>IF(I36="","",$D36*I36)</f>
        <v/>
      </c>
      <c r="K36" s="132">
        <f>IF(COUNT(E36,G36,I36)=0,"",MIN(E36,G36,I36))</f>
        <v/>
      </c>
      <c r="L36" s="132">
        <f>IF(COUNT(E36,G36,I36)=0,"",MEDIAN(E36,G36,I36))</f>
        <v/>
      </c>
      <c r="M36" s="134">
        <f>IF(OR(E36="",$K36=""),"",IF($K36=0,0,E36/$K36-1))</f>
        <v/>
      </c>
      <c r="N36" s="134">
        <f>IF(OR(G36="",$K36=""),"",IF($K36=0,0,G36/$K36-1))</f>
        <v/>
      </c>
      <c r="O36" s="134">
        <f>IF(OR(I36="",$K36=""),"",IF($K36=0,0,I36/$K36-1))</f>
        <v/>
      </c>
      <c r="P36" s="135">
        <f>IF($K36="","",$D36*$K36)</f>
        <v/>
      </c>
      <c r="Q36" s="136">
        <f>IF(ISNUMBER(E36),IF(ISNUMBER($L36),IF($L36&gt;0,IF(ABS(E36/$L36-1)&gt;0.25,1,0),0),0),0)</f>
        <v/>
      </c>
      <c r="R36" s="136">
        <f>IF(ISNUMBER(G36),IF(ISNUMBER($L36),IF($L36&gt;0,IF(ABS(G36/$L36-1)&gt;0.25,1,0),0),0),0)</f>
        <v/>
      </c>
      <c r="S36" s="136">
        <f>IF(ISNUMBER(I36),IF(ISNUMBER($L36),IF($L36&gt;0,IF(ABS(I36/$L36-1)&gt;0.25,1,0),0),0),0)</f>
        <v/>
      </c>
    </row>
    <row r="37" ht="24" customHeight="1" s="73">
      <c r="A37" s="130">
        <f>'כתב כמויות'!A63</f>
        <v/>
      </c>
      <c r="B37" s="131">
        <f>'כתב כמויות'!B63</f>
        <v/>
      </c>
      <c r="C37" s="130">
        <f>'כתב כמויות'!C63</f>
        <v/>
      </c>
      <c r="D37" s="132">
        <f>'כתב כמויות'!D63</f>
        <v/>
      </c>
      <c r="E37" s="137" t="n"/>
      <c r="F37" s="132">
        <f>IF(E37="","",$D37*E37)</f>
        <v/>
      </c>
      <c r="G37" s="137" t="n"/>
      <c r="H37" s="132">
        <f>IF(G37="","",$D37*G37)</f>
        <v/>
      </c>
      <c r="I37" s="137" t="n"/>
      <c r="J37" s="132">
        <f>IF(I37="","",$D37*I37)</f>
        <v/>
      </c>
      <c r="K37" s="132">
        <f>IF(COUNT(E37,G37,I37)=0,"",MIN(E37,G37,I37))</f>
        <v/>
      </c>
      <c r="L37" s="132">
        <f>IF(COUNT(E37,G37,I37)=0,"",MEDIAN(E37,G37,I37))</f>
        <v/>
      </c>
      <c r="M37" s="134">
        <f>IF(OR(E37="",$K37=""),"",IF($K37=0,0,E37/$K37-1))</f>
        <v/>
      </c>
      <c r="N37" s="134">
        <f>IF(OR(G37="",$K37=""),"",IF($K37=0,0,G37/$K37-1))</f>
        <v/>
      </c>
      <c r="O37" s="134">
        <f>IF(OR(I37="",$K37=""),"",IF($K37=0,0,I37/$K37-1))</f>
        <v/>
      </c>
      <c r="P37" s="135">
        <f>IF($K37="","",$D37*$K37)</f>
        <v/>
      </c>
      <c r="Q37" s="136">
        <f>IF(ISNUMBER(E37),IF(ISNUMBER($L37),IF($L37&gt;0,IF(ABS(E37/$L37-1)&gt;0.25,1,0),0),0),0)</f>
        <v/>
      </c>
      <c r="R37" s="136">
        <f>IF(ISNUMBER(G37),IF(ISNUMBER($L37),IF($L37&gt;0,IF(ABS(G37/$L37-1)&gt;0.25,1,0),0),0),0)</f>
        <v/>
      </c>
      <c r="S37" s="136">
        <f>IF(ISNUMBER(I37),IF(ISNUMBER($L37),IF($L37&gt;0,IF(ABS(I37/$L37-1)&gt;0.25,1,0),0),0),0)</f>
        <v/>
      </c>
    </row>
    <row r="38" ht="24" customHeight="1" s="73">
      <c r="A38" s="130">
        <f>'כתב כמויות'!A64</f>
        <v/>
      </c>
      <c r="B38" s="131">
        <f>'כתב כמויות'!B64</f>
        <v/>
      </c>
      <c r="C38" s="130">
        <f>'כתב כמויות'!C64</f>
        <v/>
      </c>
      <c r="D38" s="132">
        <f>'כתב כמויות'!D64</f>
        <v/>
      </c>
      <c r="E38" s="137" t="n"/>
      <c r="F38" s="132">
        <f>IF(E38="","",$D38*E38)</f>
        <v/>
      </c>
      <c r="G38" s="137" t="n"/>
      <c r="H38" s="132">
        <f>IF(G38="","",$D38*G38)</f>
        <v/>
      </c>
      <c r="I38" s="137" t="n"/>
      <c r="J38" s="132">
        <f>IF(I38="","",$D38*I38)</f>
        <v/>
      </c>
      <c r="K38" s="132">
        <f>IF(COUNT(E38,G38,I38)=0,"",MIN(E38,G38,I38))</f>
        <v/>
      </c>
      <c r="L38" s="132">
        <f>IF(COUNT(E38,G38,I38)=0,"",MEDIAN(E38,G38,I38))</f>
        <v/>
      </c>
      <c r="M38" s="134">
        <f>IF(OR(E38="",$K38=""),"",IF($K38=0,0,E38/$K38-1))</f>
        <v/>
      </c>
      <c r="N38" s="134">
        <f>IF(OR(G38="",$K38=""),"",IF($K38=0,0,G38/$K38-1))</f>
        <v/>
      </c>
      <c r="O38" s="134">
        <f>IF(OR(I38="",$K38=""),"",IF($K38=0,0,I38/$K38-1))</f>
        <v/>
      </c>
      <c r="P38" s="135">
        <f>IF($K38="","",$D38*$K38)</f>
        <v/>
      </c>
      <c r="Q38" s="136">
        <f>IF(ISNUMBER(E38),IF(ISNUMBER($L38),IF($L38&gt;0,IF(ABS(E38/$L38-1)&gt;0.25,1,0),0),0),0)</f>
        <v/>
      </c>
      <c r="R38" s="136">
        <f>IF(ISNUMBER(G38),IF(ISNUMBER($L38),IF($L38&gt;0,IF(ABS(G38/$L38-1)&gt;0.25,1,0),0),0),0)</f>
        <v/>
      </c>
      <c r="S38" s="136">
        <f>IF(ISNUMBER(I38),IF(ISNUMBER($L38),IF($L38&gt;0,IF(ABS(I38/$L38-1)&gt;0.25,1,0),0),0),0)</f>
        <v/>
      </c>
    </row>
    <row r="39" ht="24" customHeight="1" s="73">
      <c r="A39" s="130">
        <f>'כתב כמויות'!A65</f>
        <v/>
      </c>
      <c r="B39" s="131">
        <f>'כתב כמויות'!B65</f>
        <v/>
      </c>
      <c r="C39" s="130">
        <f>'כתב כמויות'!C65</f>
        <v/>
      </c>
      <c r="D39" s="132">
        <f>'כתב כמויות'!D65</f>
        <v/>
      </c>
      <c r="E39" s="137" t="n"/>
      <c r="F39" s="132">
        <f>IF(E39="","",$D39*E39)</f>
        <v/>
      </c>
      <c r="G39" s="137" t="n"/>
      <c r="H39" s="132">
        <f>IF(G39="","",$D39*G39)</f>
        <v/>
      </c>
      <c r="I39" s="137" t="n"/>
      <c r="J39" s="132">
        <f>IF(I39="","",$D39*I39)</f>
        <v/>
      </c>
      <c r="K39" s="132">
        <f>IF(COUNT(E39,G39,I39)=0,"",MIN(E39,G39,I39))</f>
        <v/>
      </c>
      <c r="L39" s="132">
        <f>IF(COUNT(E39,G39,I39)=0,"",MEDIAN(E39,G39,I39))</f>
        <v/>
      </c>
      <c r="M39" s="134">
        <f>IF(OR(E39="",$K39=""),"",IF($K39=0,0,E39/$K39-1))</f>
        <v/>
      </c>
      <c r="N39" s="134">
        <f>IF(OR(G39="",$K39=""),"",IF($K39=0,0,G39/$K39-1))</f>
        <v/>
      </c>
      <c r="O39" s="134">
        <f>IF(OR(I39="",$K39=""),"",IF($K39=0,0,I39/$K39-1))</f>
        <v/>
      </c>
      <c r="P39" s="135">
        <f>IF($K39="","",$D39*$K39)</f>
        <v/>
      </c>
      <c r="Q39" s="136">
        <f>IF(ISNUMBER(E39),IF(ISNUMBER($L39),IF($L39&gt;0,IF(ABS(E39/$L39-1)&gt;0.25,1,0),0),0),0)</f>
        <v/>
      </c>
      <c r="R39" s="136">
        <f>IF(ISNUMBER(G39),IF(ISNUMBER($L39),IF($L39&gt;0,IF(ABS(G39/$L39-1)&gt;0.25,1,0),0),0),0)</f>
        <v/>
      </c>
      <c r="S39" s="136">
        <f>IF(ISNUMBER(I39),IF(ISNUMBER($L39),IF($L39&gt;0,IF(ABS(I39/$L39-1)&gt;0.25,1,0),0),0),0)</f>
        <v/>
      </c>
    </row>
    <row r="40" ht="24" customHeight="1" s="73">
      <c r="A40" s="130">
        <f>'כתב כמויות'!A66</f>
        <v/>
      </c>
      <c r="B40" s="131">
        <f>'כתב כמויות'!B66</f>
        <v/>
      </c>
      <c r="C40" s="130">
        <f>'כתב כמויות'!C66</f>
        <v/>
      </c>
      <c r="D40" s="132">
        <f>'כתב כמויות'!D66</f>
        <v/>
      </c>
      <c r="E40" s="137" t="n"/>
      <c r="F40" s="132">
        <f>IF(E40="","",$D40*E40)</f>
        <v/>
      </c>
      <c r="G40" s="137" t="n"/>
      <c r="H40" s="132">
        <f>IF(G40="","",$D40*G40)</f>
        <v/>
      </c>
      <c r="I40" s="137" t="n"/>
      <c r="J40" s="132">
        <f>IF(I40="","",$D40*I40)</f>
        <v/>
      </c>
      <c r="K40" s="132">
        <f>IF(COUNT(E40,G40,I40)=0,"",MIN(E40,G40,I40))</f>
        <v/>
      </c>
      <c r="L40" s="132">
        <f>IF(COUNT(E40,G40,I40)=0,"",MEDIAN(E40,G40,I40))</f>
        <v/>
      </c>
      <c r="M40" s="134">
        <f>IF(OR(E40="",$K40=""),"",IF($K40=0,0,E40/$K40-1))</f>
        <v/>
      </c>
      <c r="N40" s="134">
        <f>IF(OR(G40="",$K40=""),"",IF($K40=0,0,G40/$K40-1))</f>
        <v/>
      </c>
      <c r="O40" s="134">
        <f>IF(OR(I40="",$K40=""),"",IF($K40=0,0,I40/$K40-1))</f>
        <v/>
      </c>
      <c r="P40" s="135">
        <f>IF($K40="","",$D40*$K40)</f>
        <v/>
      </c>
      <c r="Q40" s="136">
        <f>IF(ISNUMBER(E40),IF(ISNUMBER($L40),IF($L40&gt;0,IF(ABS(E40/$L40-1)&gt;0.25,1,0),0),0),0)</f>
        <v/>
      </c>
      <c r="R40" s="136">
        <f>IF(ISNUMBER(G40),IF(ISNUMBER($L40),IF($L40&gt;0,IF(ABS(G40/$L40-1)&gt;0.25,1,0),0),0),0)</f>
        <v/>
      </c>
      <c r="S40" s="136">
        <f>IF(ISNUMBER(I40),IF(ISNUMBER($L40),IF($L40&gt;0,IF(ABS(I40/$L40-1)&gt;0.25,1,0),0),0),0)</f>
        <v/>
      </c>
    </row>
    <row r="41" ht="24" customHeight="1" s="73">
      <c r="A41" s="130">
        <f>'כתב כמויות'!A67</f>
        <v/>
      </c>
      <c r="B41" s="131">
        <f>'כתב כמויות'!B67</f>
        <v/>
      </c>
      <c r="C41" s="130">
        <f>'כתב כמויות'!C67</f>
        <v/>
      </c>
      <c r="D41" s="132">
        <f>'כתב כמויות'!D67</f>
        <v/>
      </c>
      <c r="E41" s="137" t="n"/>
      <c r="F41" s="132">
        <f>IF(E41="","",$D41*E41)</f>
        <v/>
      </c>
      <c r="G41" s="137" t="n"/>
      <c r="H41" s="132">
        <f>IF(G41="","",$D41*G41)</f>
        <v/>
      </c>
      <c r="I41" s="137" t="n"/>
      <c r="J41" s="132">
        <f>IF(I41="","",$D41*I41)</f>
        <v/>
      </c>
      <c r="K41" s="132">
        <f>IF(COUNT(E41,G41,I41)=0,"",MIN(E41,G41,I41))</f>
        <v/>
      </c>
      <c r="L41" s="132">
        <f>IF(COUNT(E41,G41,I41)=0,"",MEDIAN(E41,G41,I41))</f>
        <v/>
      </c>
      <c r="M41" s="134">
        <f>IF(OR(E41="",$K41=""),"",IF($K41=0,0,E41/$K41-1))</f>
        <v/>
      </c>
      <c r="N41" s="134">
        <f>IF(OR(G41="",$K41=""),"",IF($K41=0,0,G41/$K41-1))</f>
        <v/>
      </c>
      <c r="O41" s="134">
        <f>IF(OR(I41="",$K41=""),"",IF($K41=0,0,I41/$K41-1))</f>
        <v/>
      </c>
      <c r="P41" s="135">
        <f>IF($K41="","",$D41*$K41)</f>
        <v/>
      </c>
      <c r="Q41" s="136">
        <f>IF(ISNUMBER(E41),IF(ISNUMBER($L41),IF($L41&gt;0,IF(ABS(E41/$L41-1)&gt;0.25,1,0),0),0),0)</f>
        <v/>
      </c>
      <c r="R41" s="136">
        <f>IF(ISNUMBER(G41),IF(ISNUMBER($L41),IF($L41&gt;0,IF(ABS(G41/$L41-1)&gt;0.25,1,0),0),0),0)</f>
        <v/>
      </c>
      <c r="S41" s="136">
        <f>IF(ISNUMBER(I41),IF(ISNUMBER($L41),IF($L41&gt;0,IF(ABS(I41/$L41-1)&gt;0.25,1,0),0),0),0)</f>
        <v/>
      </c>
    </row>
    <row r="42" ht="24" customHeight="1" s="73">
      <c r="A42" s="130">
        <f>'כתב כמויות'!A68</f>
        <v/>
      </c>
      <c r="B42" s="131">
        <f>'כתב כמויות'!B68</f>
        <v/>
      </c>
      <c r="C42" s="130">
        <f>'כתב כמויות'!C68</f>
        <v/>
      </c>
      <c r="D42" s="132">
        <f>'כתב כמויות'!D68</f>
        <v/>
      </c>
      <c r="E42" s="137" t="n"/>
      <c r="F42" s="132">
        <f>IF(E42="","",$D42*E42)</f>
        <v/>
      </c>
      <c r="G42" s="137" t="n"/>
      <c r="H42" s="132">
        <f>IF(G42="","",$D42*G42)</f>
        <v/>
      </c>
      <c r="I42" s="137" t="n"/>
      <c r="J42" s="132">
        <f>IF(I42="","",$D42*I42)</f>
        <v/>
      </c>
      <c r="K42" s="132">
        <f>IF(COUNT(E42,G42,I42)=0,"",MIN(E42,G42,I42))</f>
        <v/>
      </c>
      <c r="L42" s="132">
        <f>IF(COUNT(E42,G42,I42)=0,"",MEDIAN(E42,G42,I42))</f>
        <v/>
      </c>
      <c r="M42" s="134">
        <f>IF(OR(E42="",$K42=""),"",IF($K42=0,0,E42/$K42-1))</f>
        <v/>
      </c>
      <c r="N42" s="134">
        <f>IF(OR(G42="",$K42=""),"",IF($K42=0,0,G42/$K42-1))</f>
        <v/>
      </c>
      <c r="O42" s="134">
        <f>IF(OR(I42="",$K42=""),"",IF($K42=0,0,I42/$K42-1))</f>
        <v/>
      </c>
      <c r="P42" s="135">
        <f>IF($K42="","",$D42*$K42)</f>
        <v/>
      </c>
      <c r="Q42" s="136">
        <f>IF(ISNUMBER(E42),IF(ISNUMBER($L42),IF($L42&gt;0,IF(ABS(E42/$L42-1)&gt;0.25,1,0),0),0),0)</f>
        <v/>
      </c>
      <c r="R42" s="136">
        <f>IF(ISNUMBER(G42),IF(ISNUMBER($L42),IF($L42&gt;0,IF(ABS(G42/$L42-1)&gt;0.25,1,0),0),0),0)</f>
        <v/>
      </c>
      <c r="S42" s="136">
        <f>IF(ISNUMBER(I42),IF(ISNUMBER($L42),IF($L42&gt;0,IF(ABS(I42/$L42-1)&gt;0.25,1,0),0),0),0)</f>
        <v/>
      </c>
    </row>
    <row r="43" ht="24" customHeight="1" s="73">
      <c r="A43" s="130">
        <f>'כתב כמויות'!A69</f>
        <v/>
      </c>
      <c r="B43" s="131">
        <f>'כתב כמויות'!B69</f>
        <v/>
      </c>
      <c r="C43" s="130">
        <f>'כתב כמויות'!C69</f>
        <v/>
      </c>
      <c r="D43" s="132">
        <f>'כתב כמויות'!D69</f>
        <v/>
      </c>
      <c r="E43" s="137" t="n"/>
      <c r="F43" s="132">
        <f>IF(E43="","",$D43*E43)</f>
        <v/>
      </c>
      <c r="G43" s="137" t="n"/>
      <c r="H43" s="132">
        <f>IF(G43="","",$D43*G43)</f>
        <v/>
      </c>
      <c r="I43" s="137" t="n"/>
      <c r="J43" s="132">
        <f>IF(I43="","",$D43*I43)</f>
        <v/>
      </c>
      <c r="K43" s="132">
        <f>IF(COUNT(E43,G43,I43)=0,"",MIN(E43,G43,I43))</f>
        <v/>
      </c>
      <c r="L43" s="132">
        <f>IF(COUNT(E43,G43,I43)=0,"",MEDIAN(E43,G43,I43))</f>
        <v/>
      </c>
      <c r="M43" s="134">
        <f>IF(OR(E43="",$K43=""),"",IF($K43=0,0,E43/$K43-1))</f>
        <v/>
      </c>
      <c r="N43" s="134">
        <f>IF(OR(G43="",$K43=""),"",IF($K43=0,0,G43/$K43-1))</f>
        <v/>
      </c>
      <c r="O43" s="134">
        <f>IF(OR(I43="",$K43=""),"",IF($K43=0,0,I43/$K43-1))</f>
        <v/>
      </c>
      <c r="P43" s="135">
        <f>IF($K43="","",$D43*$K43)</f>
        <v/>
      </c>
      <c r="Q43" s="136">
        <f>IF(ISNUMBER(E43),IF(ISNUMBER($L43),IF($L43&gt;0,IF(ABS(E43/$L43-1)&gt;0.25,1,0),0),0),0)</f>
        <v/>
      </c>
      <c r="R43" s="136">
        <f>IF(ISNUMBER(G43),IF(ISNUMBER($L43),IF($L43&gt;0,IF(ABS(G43/$L43-1)&gt;0.25,1,0),0),0),0)</f>
        <v/>
      </c>
      <c r="S43" s="136">
        <f>IF(ISNUMBER(I43),IF(ISNUMBER($L43),IF($L43&gt;0,IF(ABS(I43/$L43-1)&gt;0.25,1,0),0),0),0)</f>
        <v/>
      </c>
    </row>
    <row r="44" ht="24" customHeight="1" s="73">
      <c r="A44" s="130">
        <f>'כתב כמויות'!A70</f>
        <v/>
      </c>
      <c r="B44" s="131">
        <f>'כתב כמויות'!B70</f>
        <v/>
      </c>
      <c r="C44" s="130">
        <f>'כתב כמויות'!C70</f>
        <v/>
      </c>
      <c r="D44" s="132">
        <f>'כתב כמויות'!D70</f>
        <v/>
      </c>
      <c r="E44" s="137" t="n"/>
      <c r="F44" s="132">
        <f>IF(E44="","",$D44*E44)</f>
        <v/>
      </c>
      <c r="G44" s="137" t="n"/>
      <c r="H44" s="132">
        <f>IF(G44="","",$D44*G44)</f>
        <v/>
      </c>
      <c r="I44" s="137" t="n"/>
      <c r="J44" s="132">
        <f>IF(I44="","",$D44*I44)</f>
        <v/>
      </c>
      <c r="K44" s="132">
        <f>IF(COUNT(E44,G44,I44)=0,"",MIN(E44,G44,I44))</f>
        <v/>
      </c>
      <c r="L44" s="132">
        <f>IF(COUNT(E44,G44,I44)=0,"",MEDIAN(E44,G44,I44))</f>
        <v/>
      </c>
      <c r="M44" s="134">
        <f>IF(OR(E44="",$K44=""),"",IF($K44=0,0,E44/$K44-1))</f>
        <v/>
      </c>
      <c r="N44" s="134">
        <f>IF(OR(G44="",$K44=""),"",IF($K44=0,0,G44/$K44-1))</f>
        <v/>
      </c>
      <c r="O44" s="134">
        <f>IF(OR(I44="",$K44=""),"",IF($K44=0,0,I44/$K44-1))</f>
        <v/>
      </c>
      <c r="P44" s="135">
        <f>IF($K44="","",$D44*$K44)</f>
        <v/>
      </c>
      <c r="Q44" s="136">
        <f>IF(ISNUMBER(E44),IF(ISNUMBER($L44),IF($L44&gt;0,IF(ABS(E44/$L44-1)&gt;0.25,1,0),0),0),0)</f>
        <v/>
      </c>
      <c r="R44" s="136">
        <f>IF(ISNUMBER(G44),IF(ISNUMBER($L44),IF($L44&gt;0,IF(ABS(G44/$L44-1)&gt;0.25,1,0),0),0),0)</f>
        <v/>
      </c>
      <c r="S44" s="136">
        <f>IF(ISNUMBER(I44),IF(ISNUMBER($L44),IF($L44&gt;0,IF(ABS(I44/$L44-1)&gt;0.25,1,0),0),0),0)</f>
        <v/>
      </c>
    </row>
    <row r="45" ht="24" customHeight="1" s="73">
      <c r="A45" s="130">
        <f>'כתב כמויות'!A74</f>
        <v/>
      </c>
      <c r="B45" s="131">
        <f>'כתב כמויות'!B74</f>
        <v/>
      </c>
      <c r="C45" s="130">
        <f>'כתב כמויות'!C74</f>
        <v/>
      </c>
      <c r="D45" s="132">
        <f>'כתב כמויות'!D74</f>
        <v/>
      </c>
      <c r="E45" s="137" t="n"/>
      <c r="F45" s="132">
        <f>IF(E45="","",$D45*E45)</f>
        <v/>
      </c>
      <c r="G45" s="137" t="n"/>
      <c r="H45" s="132">
        <f>IF(G45="","",$D45*G45)</f>
        <v/>
      </c>
      <c r="I45" s="137" t="n"/>
      <c r="J45" s="132">
        <f>IF(I45="","",$D45*I45)</f>
        <v/>
      </c>
      <c r="K45" s="132">
        <f>IF(COUNT(E45,G45,I45)=0,"",MIN(E45,G45,I45))</f>
        <v/>
      </c>
      <c r="L45" s="132">
        <f>IF(COUNT(E45,G45,I45)=0,"",MEDIAN(E45,G45,I45))</f>
        <v/>
      </c>
      <c r="M45" s="134">
        <f>IF(OR(E45="",$K45=""),"",IF($K45=0,0,E45/$K45-1))</f>
        <v/>
      </c>
      <c r="N45" s="134">
        <f>IF(OR(G45="",$K45=""),"",IF($K45=0,0,G45/$K45-1))</f>
        <v/>
      </c>
      <c r="O45" s="134">
        <f>IF(OR(I45="",$K45=""),"",IF($K45=0,0,I45/$K45-1))</f>
        <v/>
      </c>
      <c r="P45" s="135">
        <f>IF($K45="","",$D45*$K45)</f>
        <v/>
      </c>
      <c r="Q45" s="136">
        <f>IF(ISNUMBER(E45),IF(ISNUMBER($L45),IF($L45&gt;0,IF(ABS(E45/$L45-1)&gt;0.25,1,0),0),0),0)</f>
        <v/>
      </c>
      <c r="R45" s="136">
        <f>IF(ISNUMBER(G45),IF(ISNUMBER($L45),IF($L45&gt;0,IF(ABS(G45/$L45-1)&gt;0.25,1,0),0),0),0)</f>
        <v/>
      </c>
      <c r="S45" s="136">
        <f>IF(ISNUMBER(I45),IF(ISNUMBER($L45),IF($L45&gt;0,IF(ABS(I45/$L45-1)&gt;0.25,1,0),0),0),0)</f>
        <v/>
      </c>
    </row>
    <row r="46" ht="24" customHeight="1" s="73">
      <c r="A46" s="130">
        <f>'כתב כמויות'!A75</f>
        <v/>
      </c>
      <c r="B46" s="131">
        <f>'כתב כמויות'!B75</f>
        <v/>
      </c>
      <c r="C46" s="130">
        <f>'כתב כמויות'!C75</f>
        <v/>
      </c>
      <c r="D46" s="132">
        <f>'כתב כמויות'!D75</f>
        <v/>
      </c>
      <c r="E46" s="137" t="n"/>
      <c r="F46" s="132">
        <f>IF(E46="","",$D46*E46)</f>
        <v/>
      </c>
      <c r="G46" s="137" t="n"/>
      <c r="H46" s="132">
        <f>IF(G46="","",$D46*G46)</f>
        <v/>
      </c>
      <c r="I46" s="137" t="n"/>
      <c r="J46" s="132">
        <f>IF(I46="","",$D46*I46)</f>
        <v/>
      </c>
      <c r="K46" s="132">
        <f>IF(COUNT(E46,G46,I46)=0,"",MIN(E46,G46,I46))</f>
        <v/>
      </c>
      <c r="L46" s="132">
        <f>IF(COUNT(E46,G46,I46)=0,"",MEDIAN(E46,G46,I46))</f>
        <v/>
      </c>
      <c r="M46" s="134">
        <f>IF(OR(E46="",$K46=""),"",IF($K46=0,0,E46/$K46-1))</f>
        <v/>
      </c>
      <c r="N46" s="134">
        <f>IF(OR(G46="",$K46=""),"",IF($K46=0,0,G46/$K46-1))</f>
        <v/>
      </c>
      <c r="O46" s="134">
        <f>IF(OR(I46="",$K46=""),"",IF($K46=0,0,I46/$K46-1))</f>
        <v/>
      </c>
      <c r="P46" s="135">
        <f>IF($K46="","",$D46*$K46)</f>
        <v/>
      </c>
      <c r="Q46" s="136">
        <f>IF(ISNUMBER(E46),IF(ISNUMBER($L46),IF($L46&gt;0,IF(ABS(E46/$L46-1)&gt;0.25,1,0),0),0),0)</f>
        <v/>
      </c>
      <c r="R46" s="136">
        <f>IF(ISNUMBER(G46),IF(ISNUMBER($L46),IF($L46&gt;0,IF(ABS(G46/$L46-1)&gt;0.25,1,0),0),0),0)</f>
        <v/>
      </c>
      <c r="S46" s="136">
        <f>IF(ISNUMBER(I46),IF(ISNUMBER($L46),IF($L46&gt;0,IF(ABS(I46/$L46-1)&gt;0.25,1,0),0),0),0)</f>
        <v/>
      </c>
    </row>
    <row r="47" ht="24" customHeight="1" s="73">
      <c r="A47" s="130">
        <f>'כתב כמויות'!A76</f>
        <v/>
      </c>
      <c r="B47" s="131">
        <f>'כתב כמויות'!B76</f>
        <v/>
      </c>
      <c r="C47" s="130">
        <f>'כתב כמויות'!C76</f>
        <v/>
      </c>
      <c r="D47" s="132">
        <f>'כתב כמויות'!D76</f>
        <v/>
      </c>
      <c r="E47" s="137" t="n"/>
      <c r="F47" s="132">
        <f>IF(E47="","",$D47*E47)</f>
        <v/>
      </c>
      <c r="G47" s="137" t="n"/>
      <c r="H47" s="132">
        <f>IF(G47="","",$D47*G47)</f>
        <v/>
      </c>
      <c r="I47" s="137" t="n"/>
      <c r="J47" s="132">
        <f>IF(I47="","",$D47*I47)</f>
        <v/>
      </c>
      <c r="K47" s="132">
        <f>IF(COUNT(E47,G47,I47)=0,"",MIN(E47,G47,I47))</f>
        <v/>
      </c>
      <c r="L47" s="132">
        <f>IF(COUNT(E47,G47,I47)=0,"",MEDIAN(E47,G47,I47))</f>
        <v/>
      </c>
      <c r="M47" s="134">
        <f>IF(OR(E47="",$K47=""),"",IF($K47=0,0,E47/$K47-1))</f>
        <v/>
      </c>
      <c r="N47" s="134">
        <f>IF(OR(G47="",$K47=""),"",IF($K47=0,0,G47/$K47-1))</f>
        <v/>
      </c>
      <c r="O47" s="134">
        <f>IF(OR(I47="",$K47=""),"",IF($K47=0,0,I47/$K47-1))</f>
        <v/>
      </c>
      <c r="P47" s="135">
        <f>IF($K47="","",$D47*$K47)</f>
        <v/>
      </c>
      <c r="Q47" s="136">
        <f>IF(ISNUMBER(E47),IF(ISNUMBER($L47),IF($L47&gt;0,IF(ABS(E47/$L47-1)&gt;0.25,1,0),0),0),0)</f>
        <v/>
      </c>
      <c r="R47" s="136">
        <f>IF(ISNUMBER(G47),IF(ISNUMBER($L47),IF($L47&gt;0,IF(ABS(G47/$L47-1)&gt;0.25,1,0),0),0),0)</f>
        <v/>
      </c>
      <c r="S47" s="136">
        <f>IF(ISNUMBER(I47),IF(ISNUMBER($L47),IF($L47&gt;0,IF(ABS(I47/$L47-1)&gt;0.25,1,0),0),0),0)</f>
        <v/>
      </c>
    </row>
    <row r="48" ht="24" customHeight="1" s="73">
      <c r="A48" s="130">
        <f>'כתב כמויות'!A80</f>
        <v/>
      </c>
      <c r="B48" s="131">
        <f>'כתב כמויות'!B80</f>
        <v/>
      </c>
      <c r="C48" s="130">
        <f>'כתב כמויות'!C80</f>
        <v/>
      </c>
      <c r="D48" s="132">
        <f>'כתב כמויות'!D80</f>
        <v/>
      </c>
      <c r="E48" s="137" t="n"/>
      <c r="F48" s="132">
        <f>IF(E48="","",$D48*E48)</f>
        <v/>
      </c>
      <c r="G48" s="137" t="n"/>
      <c r="H48" s="132">
        <f>IF(G48="","",$D48*G48)</f>
        <v/>
      </c>
      <c r="I48" s="137" t="n"/>
      <c r="J48" s="132">
        <f>IF(I48="","",$D48*I48)</f>
        <v/>
      </c>
      <c r="K48" s="132">
        <f>IF(COUNT(E48,G48,I48)=0,"",MIN(E48,G48,I48))</f>
        <v/>
      </c>
      <c r="L48" s="132">
        <f>IF(COUNT(E48,G48,I48)=0,"",MEDIAN(E48,G48,I48))</f>
        <v/>
      </c>
      <c r="M48" s="134">
        <f>IF(OR(E48="",$K48=""),"",IF($K48=0,0,E48/$K48-1))</f>
        <v/>
      </c>
      <c r="N48" s="134">
        <f>IF(OR(G48="",$K48=""),"",IF($K48=0,0,G48/$K48-1))</f>
        <v/>
      </c>
      <c r="O48" s="134">
        <f>IF(OR(I48="",$K48=""),"",IF($K48=0,0,I48/$K48-1))</f>
        <v/>
      </c>
      <c r="P48" s="135">
        <f>IF($K48="","",$D48*$K48)</f>
        <v/>
      </c>
      <c r="Q48" s="136">
        <f>IF(ISNUMBER(E48),IF(ISNUMBER($L48),IF($L48&gt;0,IF(ABS(E48/$L48-1)&gt;0.25,1,0),0),0),0)</f>
        <v/>
      </c>
      <c r="R48" s="136">
        <f>IF(ISNUMBER(G48),IF(ISNUMBER($L48),IF($L48&gt;0,IF(ABS(G48/$L48-1)&gt;0.25,1,0),0),0),0)</f>
        <v/>
      </c>
      <c r="S48" s="136">
        <f>IF(ISNUMBER(I48),IF(ISNUMBER($L48),IF($L48&gt;0,IF(ABS(I48/$L48-1)&gt;0.25,1,0),0),0),0)</f>
        <v/>
      </c>
    </row>
    <row r="49" ht="24" customHeight="1" s="73">
      <c r="A49" s="130">
        <f>'כתב כמויות'!A81</f>
        <v/>
      </c>
      <c r="B49" s="131">
        <f>'כתב כמויות'!B81</f>
        <v/>
      </c>
      <c r="C49" s="130">
        <f>'כתב כמויות'!C81</f>
        <v/>
      </c>
      <c r="D49" s="132">
        <f>'כתב כמויות'!D81</f>
        <v/>
      </c>
      <c r="E49" s="137" t="n"/>
      <c r="F49" s="132">
        <f>IF(E49="","",$D49*E49)</f>
        <v/>
      </c>
      <c r="G49" s="137" t="n"/>
      <c r="H49" s="132">
        <f>IF(G49="","",$D49*G49)</f>
        <v/>
      </c>
      <c r="I49" s="137" t="n"/>
      <c r="J49" s="132">
        <f>IF(I49="","",$D49*I49)</f>
        <v/>
      </c>
      <c r="K49" s="132">
        <f>IF(COUNT(E49,G49,I49)=0,"",MIN(E49,G49,I49))</f>
        <v/>
      </c>
      <c r="L49" s="132">
        <f>IF(COUNT(E49,G49,I49)=0,"",MEDIAN(E49,G49,I49))</f>
        <v/>
      </c>
      <c r="M49" s="134">
        <f>IF(OR(E49="",$K49=""),"",IF($K49=0,0,E49/$K49-1))</f>
        <v/>
      </c>
      <c r="N49" s="134">
        <f>IF(OR(G49="",$K49=""),"",IF($K49=0,0,G49/$K49-1))</f>
        <v/>
      </c>
      <c r="O49" s="134">
        <f>IF(OR(I49="",$K49=""),"",IF($K49=0,0,I49/$K49-1))</f>
        <v/>
      </c>
      <c r="P49" s="135">
        <f>IF($K49="","",$D49*$K49)</f>
        <v/>
      </c>
      <c r="Q49" s="136">
        <f>IF(ISNUMBER(E49),IF(ISNUMBER($L49),IF($L49&gt;0,IF(ABS(E49/$L49-1)&gt;0.25,1,0),0),0),0)</f>
        <v/>
      </c>
      <c r="R49" s="136">
        <f>IF(ISNUMBER(G49),IF(ISNUMBER($L49),IF($L49&gt;0,IF(ABS(G49/$L49-1)&gt;0.25,1,0),0),0),0)</f>
        <v/>
      </c>
      <c r="S49" s="136">
        <f>IF(ISNUMBER(I49),IF(ISNUMBER($L49),IF($L49&gt;0,IF(ABS(I49/$L49-1)&gt;0.25,1,0),0),0),0)</f>
        <v/>
      </c>
    </row>
    <row r="50" ht="24" customHeight="1" s="73">
      <c r="A50" s="130">
        <f>'כתב כמויות'!A82</f>
        <v/>
      </c>
      <c r="B50" s="131">
        <f>'כתב כמויות'!B82</f>
        <v/>
      </c>
      <c r="C50" s="130">
        <f>'כתב כמויות'!C82</f>
        <v/>
      </c>
      <c r="D50" s="132">
        <f>'כתב כמויות'!D82</f>
        <v/>
      </c>
      <c r="E50" s="137" t="n"/>
      <c r="F50" s="132">
        <f>IF(E50="","",$D50*E50)</f>
        <v/>
      </c>
      <c r="G50" s="137" t="n"/>
      <c r="H50" s="132">
        <f>IF(G50="","",$D50*G50)</f>
        <v/>
      </c>
      <c r="I50" s="137" t="n"/>
      <c r="J50" s="132">
        <f>IF(I50="","",$D50*I50)</f>
        <v/>
      </c>
      <c r="K50" s="132">
        <f>IF(COUNT(E50,G50,I50)=0,"",MIN(E50,G50,I50))</f>
        <v/>
      </c>
      <c r="L50" s="132">
        <f>IF(COUNT(E50,G50,I50)=0,"",MEDIAN(E50,G50,I50))</f>
        <v/>
      </c>
      <c r="M50" s="134">
        <f>IF(OR(E50="",$K50=""),"",IF($K50=0,0,E50/$K50-1))</f>
        <v/>
      </c>
      <c r="N50" s="134">
        <f>IF(OR(G50="",$K50=""),"",IF($K50=0,0,G50/$K50-1))</f>
        <v/>
      </c>
      <c r="O50" s="134">
        <f>IF(OR(I50="",$K50=""),"",IF($K50=0,0,I50/$K50-1))</f>
        <v/>
      </c>
      <c r="P50" s="135">
        <f>IF($K50="","",$D50*$K50)</f>
        <v/>
      </c>
      <c r="Q50" s="136">
        <f>IF(ISNUMBER(E50),IF(ISNUMBER($L50),IF($L50&gt;0,IF(ABS(E50/$L50-1)&gt;0.25,1,0),0),0),0)</f>
        <v/>
      </c>
      <c r="R50" s="136">
        <f>IF(ISNUMBER(G50),IF(ISNUMBER($L50),IF($L50&gt;0,IF(ABS(G50/$L50-1)&gt;0.25,1,0),0),0),0)</f>
        <v/>
      </c>
      <c r="S50" s="136">
        <f>IF(ISNUMBER(I50),IF(ISNUMBER($L50),IF($L50&gt;0,IF(ABS(I50/$L50-1)&gt;0.25,1,0),0),0),0)</f>
        <v/>
      </c>
    </row>
    <row r="51" ht="24" customHeight="1" s="73">
      <c r="A51" s="130">
        <f>'כתב כמויות'!A83</f>
        <v/>
      </c>
      <c r="B51" s="131">
        <f>'כתב כמויות'!B83</f>
        <v/>
      </c>
      <c r="C51" s="130">
        <f>'כתב כמויות'!C83</f>
        <v/>
      </c>
      <c r="D51" s="132">
        <f>'כתב כמויות'!D83</f>
        <v/>
      </c>
      <c r="E51" s="137" t="n"/>
      <c r="F51" s="132">
        <f>IF(E51="","",$D51*E51)</f>
        <v/>
      </c>
      <c r="G51" s="137" t="n"/>
      <c r="H51" s="132">
        <f>IF(G51="","",$D51*G51)</f>
        <v/>
      </c>
      <c r="I51" s="137" t="n"/>
      <c r="J51" s="132">
        <f>IF(I51="","",$D51*I51)</f>
        <v/>
      </c>
      <c r="K51" s="132">
        <f>IF(COUNT(E51,G51,I51)=0,"",MIN(E51,G51,I51))</f>
        <v/>
      </c>
      <c r="L51" s="132">
        <f>IF(COUNT(E51,G51,I51)=0,"",MEDIAN(E51,G51,I51))</f>
        <v/>
      </c>
      <c r="M51" s="134">
        <f>IF(OR(E51="",$K51=""),"",IF($K51=0,0,E51/$K51-1))</f>
        <v/>
      </c>
      <c r="N51" s="134">
        <f>IF(OR(G51="",$K51=""),"",IF($K51=0,0,G51/$K51-1))</f>
        <v/>
      </c>
      <c r="O51" s="134">
        <f>IF(OR(I51="",$K51=""),"",IF($K51=0,0,I51/$K51-1))</f>
        <v/>
      </c>
      <c r="P51" s="135">
        <f>IF($K51="","",$D51*$K51)</f>
        <v/>
      </c>
      <c r="Q51" s="136">
        <f>IF(ISNUMBER(E51),IF(ISNUMBER($L51),IF($L51&gt;0,IF(ABS(E51/$L51-1)&gt;0.25,1,0),0),0),0)</f>
        <v/>
      </c>
      <c r="R51" s="136">
        <f>IF(ISNUMBER(G51),IF(ISNUMBER($L51),IF($L51&gt;0,IF(ABS(G51/$L51-1)&gt;0.25,1,0),0),0),0)</f>
        <v/>
      </c>
      <c r="S51" s="136">
        <f>IF(ISNUMBER(I51),IF(ISNUMBER($L51),IF($L51&gt;0,IF(ABS(I51/$L51-1)&gt;0.25,1,0),0),0),0)</f>
        <v/>
      </c>
    </row>
    <row r="52" ht="24" customHeight="1" s="73">
      <c r="A52" s="130">
        <f>'כתב כמויות'!A84</f>
        <v/>
      </c>
      <c r="B52" s="131">
        <f>'כתב כמויות'!B84</f>
        <v/>
      </c>
      <c r="C52" s="130">
        <f>'כתב כמויות'!C84</f>
        <v/>
      </c>
      <c r="D52" s="132">
        <f>'כתב כמויות'!D84</f>
        <v/>
      </c>
      <c r="E52" s="137" t="n"/>
      <c r="F52" s="132">
        <f>IF(E52="","",$D52*E52)</f>
        <v/>
      </c>
      <c r="G52" s="137" t="n"/>
      <c r="H52" s="132">
        <f>IF(G52="","",$D52*G52)</f>
        <v/>
      </c>
      <c r="I52" s="137" t="n"/>
      <c r="J52" s="132">
        <f>IF(I52="","",$D52*I52)</f>
        <v/>
      </c>
      <c r="K52" s="132">
        <f>IF(COUNT(E52,G52,I52)=0,"",MIN(E52,G52,I52))</f>
        <v/>
      </c>
      <c r="L52" s="132">
        <f>IF(COUNT(E52,G52,I52)=0,"",MEDIAN(E52,G52,I52))</f>
        <v/>
      </c>
      <c r="M52" s="134">
        <f>IF(OR(E52="",$K52=""),"",IF($K52=0,0,E52/$K52-1))</f>
        <v/>
      </c>
      <c r="N52" s="134">
        <f>IF(OR(G52="",$K52=""),"",IF($K52=0,0,G52/$K52-1))</f>
        <v/>
      </c>
      <c r="O52" s="134">
        <f>IF(OR(I52="",$K52=""),"",IF($K52=0,0,I52/$K52-1))</f>
        <v/>
      </c>
      <c r="P52" s="135">
        <f>IF($K52="","",$D52*$K52)</f>
        <v/>
      </c>
      <c r="Q52" s="136">
        <f>IF(ISNUMBER(E52),IF(ISNUMBER($L52),IF($L52&gt;0,IF(ABS(E52/$L52-1)&gt;0.25,1,0),0),0),0)</f>
        <v/>
      </c>
      <c r="R52" s="136">
        <f>IF(ISNUMBER(G52),IF(ISNUMBER($L52),IF($L52&gt;0,IF(ABS(G52/$L52-1)&gt;0.25,1,0),0),0),0)</f>
        <v/>
      </c>
      <c r="S52" s="136">
        <f>IF(ISNUMBER(I52),IF(ISNUMBER($L52),IF($L52&gt;0,IF(ABS(I52/$L52-1)&gt;0.25,1,0),0),0),0)</f>
        <v/>
      </c>
    </row>
    <row r="53" ht="24" customHeight="1" s="73">
      <c r="A53" s="130">
        <f>'כתב כמויות'!A88</f>
        <v/>
      </c>
      <c r="B53" s="131">
        <f>'כתב כמויות'!B88</f>
        <v/>
      </c>
      <c r="C53" s="130">
        <f>'כתב כמויות'!C88</f>
        <v/>
      </c>
      <c r="D53" s="132">
        <f>'כתב כמויות'!D88</f>
        <v/>
      </c>
      <c r="E53" s="137" t="n"/>
      <c r="F53" s="132">
        <f>IF(E53="","",$D53*E53)</f>
        <v/>
      </c>
      <c r="G53" s="137" t="n"/>
      <c r="H53" s="132">
        <f>IF(G53="","",$D53*G53)</f>
        <v/>
      </c>
      <c r="I53" s="137" t="n"/>
      <c r="J53" s="132">
        <f>IF(I53="","",$D53*I53)</f>
        <v/>
      </c>
      <c r="K53" s="132">
        <f>IF(COUNT(E53,G53,I53)=0,"",MIN(E53,G53,I53))</f>
        <v/>
      </c>
      <c r="L53" s="132">
        <f>IF(COUNT(E53,G53,I53)=0,"",MEDIAN(E53,G53,I53))</f>
        <v/>
      </c>
      <c r="M53" s="134">
        <f>IF(OR(E53="",$K53=""),"",IF($K53=0,0,E53/$K53-1))</f>
        <v/>
      </c>
      <c r="N53" s="134">
        <f>IF(OR(G53="",$K53=""),"",IF($K53=0,0,G53/$K53-1))</f>
        <v/>
      </c>
      <c r="O53" s="134">
        <f>IF(OR(I53="",$K53=""),"",IF($K53=0,0,I53/$K53-1))</f>
        <v/>
      </c>
      <c r="P53" s="135">
        <f>IF($K53="","",$D53*$K53)</f>
        <v/>
      </c>
      <c r="Q53" s="136">
        <f>IF(ISNUMBER(E53),IF(ISNUMBER($L53),IF($L53&gt;0,IF(ABS(E53/$L53-1)&gt;0.25,1,0),0),0),0)</f>
        <v/>
      </c>
      <c r="R53" s="136">
        <f>IF(ISNUMBER(G53),IF(ISNUMBER($L53),IF($L53&gt;0,IF(ABS(G53/$L53-1)&gt;0.25,1,0),0),0),0)</f>
        <v/>
      </c>
      <c r="S53" s="136">
        <f>IF(ISNUMBER(I53),IF(ISNUMBER($L53),IF($L53&gt;0,IF(ABS(I53/$L53-1)&gt;0.25,1,0),0),0),0)</f>
        <v/>
      </c>
    </row>
    <row r="54" ht="24" customHeight="1" s="73">
      <c r="A54" s="130">
        <f>'כתב כמויות'!A89</f>
        <v/>
      </c>
      <c r="B54" s="131">
        <f>'כתב כמויות'!B89</f>
        <v/>
      </c>
      <c r="C54" s="130">
        <f>'כתב כמויות'!C89</f>
        <v/>
      </c>
      <c r="D54" s="132">
        <f>'כתב כמויות'!D89</f>
        <v/>
      </c>
      <c r="E54" s="137" t="n"/>
      <c r="F54" s="132">
        <f>IF(E54="","",$D54*E54)</f>
        <v/>
      </c>
      <c r="G54" s="137" t="n"/>
      <c r="H54" s="132">
        <f>IF(G54="","",$D54*G54)</f>
        <v/>
      </c>
      <c r="I54" s="137" t="n"/>
      <c r="J54" s="132">
        <f>IF(I54="","",$D54*I54)</f>
        <v/>
      </c>
      <c r="K54" s="132">
        <f>IF(COUNT(E54,G54,I54)=0,"",MIN(E54,G54,I54))</f>
        <v/>
      </c>
      <c r="L54" s="132">
        <f>IF(COUNT(E54,G54,I54)=0,"",MEDIAN(E54,G54,I54))</f>
        <v/>
      </c>
      <c r="M54" s="134">
        <f>IF(OR(E54="",$K54=""),"",IF($K54=0,0,E54/$K54-1))</f>
        <v/>
      </c>
      <c r="N54" s="134">
        <f>IF(OR(G54="",$K54=""),"",IF($K54=0,0,G54/$K54-1))</f>
        <v/>
      </c>
      <c r="O54" s="134">
        <f>IF(OR(I54="",$K54=""),"",IF($K54=0,0,I54/$K54-1))</f>
        <v/>
      </c>
      <c r="P54" s="135">
        <f>IF($K54="","",$D54*$K54)</f>
        <v/>
      </c>
      <c r="Q54" s="136">
        <f>IF(ISNUMBER(E54),IF(ISNUMBER($L54),IF($L54&gt;0,IF(ABS(E54/$L54-1)&gt;0.25,1,0),0),0),0)</f>
        <v/>
      </c>
      <c r="R54" s="136">
        <f>IF(ISNUMBER(G54),IF(ISNUMBER($L54),IF($L54&gt;0,IF(ABS(G54/$L54-1)&gt;0.25,1,0),0),0),0)</f>
        <v/>
      </c>
      <c r="S54" s="136">
        <f>IF(ISNUMBER(I54),IF(ISNUMBER($L54),IF($L54&gt;0,IF(ABS(I54/$L54-1)&gt;0.25,1,0),0),0),0)</f>
        <v/>
      </c>
    </row>
    <row r="55" ht="24" customHeight="1" s="73">
      <c r="A55" s="130">
        <f>'כתב כמויות'!A90</f>
        <v/>
      </c>
      <c r="B55" s="131">
        <f>'כתב כמויות'!B90</f>
        <v/>
      </c>
      <c r="C55" s="130">
        <f>'כתב כמויות'!C90</f>
        <v/>
      </c>
      <c r="D55" s="132">
        <f>'כתב כמויות'!D90</f>
        <v/>
      </c>
      <c r="E55" s="137" t="n"/>
      <c r="F55" s="132">
        <f>IF(E55="","",$D55*E55)</f>
        <v/>
      </c>
      <c r="G55" s="137" t="n"/>
      <c r="H55" s="132">
        <f>IF(G55="","",$D55*G55)</f>
        <v/>
      </c>
      <c r="I55" s="137" t="n"/>
      <c r="J55" s="132">
        <f>IF(I55="","",$D55*I55)</f>
        <v/>
      </c>
      <c r="K55" s="132">
        <f>IF(COUNT(E55,G55,I55)=0,"",MIN(E55,G55,I55))</f>
        <v/>
      </c>
      <c r="L55" s="132">
        <f>IF(COUNT(E55,G55,I55)=0,"",MEDIAN(E55,G55,I55))</f>
        <v/>
      </c>
      <c r="M55" s="134">
        <f>IF(OR(E55="",$K55=""),"",IF($K55=0,0,E55/$K55-1))</f>
        <v/>
      </c>
      <c r="N55" s="134">
        <f>IF(OR(G55="",$K55=""),"",IF($K55=0,0,G55/$K55-1))</f>
        <v/>
      </c>
      <c r="O55" s="134">
        <f>IF(OR(I55="",$K55=""),"",IF($K55=0,0,I55/$K55-1))</f>
        <v/>
      </c>
      <c r="P55" s="135">
        <f>IF($K55="","",$D55*$K55)</f>
        <v/>
      </c>
      <c r="Q55" s="136">
        <f>IF(ISNUMBER(E55),IF(ISNUMBER($L55),IF($L55&gt;0,IF(ABS(E55/$L55-1)&gt;0.25,1,0),0),0),0)</f>
        <v/>
      </c>
      <c r="R55" s="136">
        <f>IF(ISNUMBER(G55),IF(ISNUMBER($L55),IF($L55&gt;0,IF(ABS(G55/$L55-1)&gt;0.25,1,0),0),0),0)</f>
        <v/>
      </c>
      <c r="S55" s="136">
        <f>IF(ISNUMBER(I55),IF(ISNUMBER($L55),IF($L55&gt;0,IF(ABS(I55/$L55-1)&gt;0.25,1,0),0),0),0)</f>
        <v/>
      </c>
    </row>
    <row r="56" ht="24" customHeight="1" s="73">
      <c r="A56" s="130">
        <f>'כתב כמויות'!A91</f>
        <v/>
      </c>
      <c r="B56" s="131">
        <f>'כתב כמויות'!B91</f>
        <v/>
      </c>
      <c r="C56" s="130">
        <f>'כתב כמויות'!C91</f>
        <v/>
      </c>
      <c r="D56" s="132">
        <f>'כתב כמויות'!D91</f>
        <v/>
      </c>
      <c r="E56" s="137" t="n"/>
      <c r="F56" s="132">
        <f>IF(E56="","",$D56*E56)</f>
        <v/>
      </c>
      <c r="G56" s="137" t="n"/>
      <c r="H56" s="132">
        <f>IF(G56="","",$D56*G56)</f>
        <v/>
      </c>
      <c r="I56" s="137" t="n"/>
      <c r="J56" s="132">
        <f>IF(I56="","",$D56*I56)</f>
        <v/>
      </c>
      <c r="K56" s="132">
        <f>IF(COUNT(E56,G56,I56)=0,"",MIN(E56,G56,I56))</f>
        <v/>
      </c>
      <c r="L56" s="132">
        <f>IF(COUNT(E56,G56,I56)=0,"",MEDIAN(E56,G56,I56))</f>
        <v/>
      </c>
      <c r="M56" s="134">
        <f>IF(OR(E56="",$K56=""),"",IF($K56=0,0,E56/$K56-1))</f>
        <v/>
      </c>
      <c r="N56" s="134">
        <f>IF(OR(G56="",$K56=""),"",IF($K56=0,0,G56/$K56-1))</f>
        <v/>
      </c>
      <c r="O56" s="134">
        <f>IF(OR(I56="",$K56=""),"",IF($K56=0,0,I56/$K56-1))</f>
        <v/>
      </c>
      <c r="P56" s="135">
        <f>IF($K56="","",$D56*$K56)</f>
        <v/>
      </c>
      <c r="Q56" s="136">
        <f>IF(ISNUMBER(E56),IF(ISNUMBER($L56),IF($L56&gt;0,IF(ABS(E56/$L56-1)&gt;0.25,1,0),0),0),0)</f>
        <v/>
      </c>
      <c r="R56" s="136">
        <f>IF(ISNUMBER(G56),IF(ISNUMBER($L56),IF($L56&gt;0,IF(ABS(G56/$L56-1)&gt;0.25,1,0),0),0),0)</f>
        <v/>
      </c>
      <c r="S56" s="136">
        <f>IF(ISNUMBER(I56),IF(ISNUMBER($L56),IF($L56&gt;0,IF(ABS(I56/$L56-1)&gt;0.25,1,0),0),0),0)</f>
        <v/>
      </c>
    </row>
    <row r="57" ht="24" customHeight="1" s="73">
      <c r="A57" s="130">
        <f>'כתב כמויות'!A92</f>
        <v/>
      </c>
      <c r="B57" s="131">
        <f>'כתב כמויות'!B92</f>
        <v/>
      </c>
      <c r="C57" s="130">
        <f>'כתב כמויות'!C92</f>
        <v/>
      </c>
      <c r="D57" s="132">
        <f>'כתב כמויות'!D92</f>
        <v/>
      </c>
      <c r="E57" s="137" t="n"/>
      <c r="F57" s="132">
        <f>IF(E57="","",$D57*E57)</f>
        <v/>
      </c>
      <c r="G57" s="137" t="n"/>
      <c r="H57" s="132">
        <f>IF(G57="","",$D57*G57)</f>
        <v/>
      </c>
      <c r="I57" s="137" t="n"/>
      <c r="J57" s="132">
        <f>IF(I57="","",$D57*I57)</f>
        <v/>
      </c>
      <c r="K57" s="132">
        <f>IF(COUNT(E57,G57,I57)=0,"",MIN(E57,G57,I57))</f>
        <v/>
      </c>
      <c r="L57" s="132">
        <f>IF(COUNT(E57,G57,I57)=0,"",MEDIAN(E57,G57,I57))</f>
        <v/>
      </c>
      <c r="M57" s="134">
        <f>IF(OR(E57="",$K57=""),"",IF($K57=0,0,E57/$K57-1))</f>
        <v/>
      </c>
      <c r="N57" s="134">
        <f>IF(OR(G57="",$K57=""),"",IF($K57=0,0,G57/$K57-1))</f>
        <v/>
      </c>
      <c r="O57" s="134">
        <f>IF(OR(I57="",$K57=""),"",IF($K57=0,0,I57/$K57-1))</f>
        <v/>
      </c>
      <c r="P57" s="135">
        <f>IF($K57="","",$D57*$K57)</f>
        <v/>
      </c>
      <c r="Q57" s="136">
        <f>IF(ISNUMBER(E57),IF(ISNUMBER($L57),IF($L57&gt;0,IF(ABS(E57/$L57-1)&gt;0.25,1,0),0),0),0)</f>
        <v/>
      </c>
      <c r="R57" s="136">
        <f>IF(ISNUMBER(G57),IF(ISNUMBER($L57),IF($L57&gt;0,IF(ABS(G57/$L57-1)&gt;0.25,1,0),0),0),0)</f>
        <v/>
      </c>
      <c r="S57" s="136">
        <f>IF(ISNUMBER(I57),IF(ISNUMBER($L57),IF($L57&gt;0,IF(ABS(I57/$L57-1)&gt;0.25,1,0),0),0),0)</f>
        <v/>
      </c>
    </row>
    <row r="58" ht="24" customHeight="1" s="73">
      <c r="A58" s="130">
        <f>'כתב כמויות'!A96</f>
        <v/>
      </c>
      <c r="B58" s="131">
        <f>'כתב כמויות'!B96</f>
        <v/>
      </c>
      <c r="C58" s="130">
        <f>'כתב כמויות'!C96</f>
        <v/>
      </c>
      <c r="D58" s="132">
        <f>'כתב כמויות'!D96</f>
        <v/>
      </c>
      <c r="E58" s="137" t="n"/>
      <c r="F58" s="132">
        <f>IF(E58="","",$D58*E58)</f>
        <v/>
      </c>
      <c r="G58" s="137" t="n"/>
      <c r="H58" s="132">
        <f>IF(G58="","",$D58*G58)</f>
        <v/>
      </c>
      <c r="I58" s="137" t="n"/>
      <c r="J58" s="132">
        <f>IF(I58="","",$D58*I58)</f>
        <v/>
      </c>
      <c r="K58" s="132">
        <f>IF(COUNT(E58,G58,I58)=0,"",MIN(E58,G58,I58))</f>
        <v/>
      </c>
      <c r="L58" s="132">
        <f>IF(COUNT(E58,G58,I58)=0,"",MEDIAN(E58,G58,I58))</f>
        <v/>
      </c>
      <c r="M58" s="134">
        <f>IF(OR(E58="",$K58=""),"",IF($K58=0,0,E58/$K58-1))</f>
        <v/>
      </c>
      <c r="N58" s="134">
        <f>IF(OR(G58="",$K58=""),"",IF($K58=0,0,G58/$K58-1))</f>
        <v/>
      </c>
      <c r="O58" s="134">
        <f>IF(OR(I58="",$K58=""),"",IF($K58=0,0,I58/$K58-1))</f>
        <v/>
      </c>
      <c r="P58" s="135">
        <f>IF($K58="","",$D58*$K58)</f>
        <v/>
      </c>
      <c r="Q58" s="136">
        <f>IF(ISNUMBER(E58),IF(ISNUMBER($L58),IF($L58&gt;0,IF(ABS(E58/$L58-1)&gt;0.25,1,0),0),0),0)</f>
        <v/>
      </c>
      <c r="R58" s="136">
        <f>IF(ISNUMBER(G58),IF(ISNUMBER($L58),IF($L58&gt;0,IF(ABS(G58/$L58-1)&gt;0.25,1,0),0),0),0)</f>
        <v/>
      </c>
      <c r="S58" s="136">
        <f>IF(ISNUMBER(I58),IF(ISNUMBER($L58),IF($L58&gt;0,IF(ABS(I58/$L58-1)&gt;0.25,1,0),0),0),0)</f>
        <v/>
      </c>
    </row>
    <row r="59" ht="24" customHeight="1" s="73">
      <c r="A59" s="130">
        <f>'כתב כמויות'!A97</f>
        <v/>
      </c>
      <c r="B59" s="131">
        <f>'כתב כמויות'!B97</f>
        <v/>
      </c>
      <c r="C59" s="130">
        <f>'כתב כמויות'!C97</f>
        <v/>
      </c>
      <c r="D59" s="132">
        <f>'כתב כמויות'!D97</f>
        <v/>
      </c>
      <c r="E59" s="137" t="n"/>
      <c r="F59" s="132">
        <f>IF(E59="","",$D59*E59)</f>
        <v/>
      </c>
      <c r="G59" s="137" t="n"/>
      <c r="H59" s="132">
        <f>IF(G59="","",$D59*G59)</f>
        <v/>
      </c>
      <c r="I59" s="137" t="n"/>
      <c r="J59" s="132">
        <f>IF(I59="","",$D59*I59)</f>
        <v/>
      </c>
      <c r="K59" s="132">
        <f>IF(COUNT(E59,G59,I59)=0,"",MIN(E59,G59,I59))</f>
        <v/>
      </c>
      <c r="L59" s="132">
        <f>IF(COUNT(E59,G59,I59)=0,"",MEDIAN(E59,G59,I59))</f>
        <v/>
      </c>
      <c r="M59" s="134">
        <f>IF(OR(E59="",$K59=""),"",IF($K59=0,0,E59/$K59-1))</f>
        <v/>
      </c>
      <c r="N59" s="134">
        <f>IF(OR(G59="",$K59=""),"",IF($K59=0,0,G59/$K59-1))</f>
        <v/>
      </c>
      <c r="O59" s="134">
        <f>IF(OR(I59="",$K59=""),"",IF($K59=0,0,I59/$K59-1))</f>
        <v/>
      </c>
      <c r="P59" s="135">
        <f>IF($K59="","",$D59*$K59)</f>
        <v/>
      </c>
      <c r="Q59" s="136">
        <f>IF(ISNUMBER(E59),IF(ISNUMBER($L59),IF($L59&gt;0,IF(ABS(E59/$L59-1)&gt;0.25,1,0),0),0),0)</f>
        <v/>
      </c>
      <c r="R59" s="136">
        <f>IF(ISNUMBER(G59),IF(ISNUMBER($L59),IF($L59&gt;0,IF(ABS(G59/$L59-1)&gt;0.25,1,0),0),0),0)</f>
        <v/>
      </c>
      <c r="S59" s="136">
        <f>IF(ISNUMBER(I59),IF(ISNUMBER($L59),IF($L59&gt;0,IF(ABS(I59/$L59-1)&gt;0.25,1,0),0),0),0)</f>
        <v/>
      </c>
    </row>
    <row r="60" ht="24" customHeight="1" s="73">
      <c r="A60" s="130">
        <f>'כתב כמויות'!A98</f>
        <v/>
      </c>
      <c r="B60" s="131">
        <f>'כתב כמויות'!B98</f>
        <v/>
      </c>
      <c r="C60" s="130">
        <f>'כתב כמויות'!C98</f>
        <v/>
      </c>
      <c r="D60" s="132">
        <f>'כתב כמויות'!D98</f>
        <v/>
      </c>
      <c r="E60" s="137" t="n"/>
      <c r="F60" s="132">
        <f>IF(E60="","",$D60*E60)</f>
        <v/>
      </c>
      <c r="G60" s="137" t="n"/>
      <c r="H60" s="132">
        <f>IF(G60="","",$D60*G60)</f>
        <v/>
      </c>
      <c r="I60" s="137" t="n"/>
      <c r="J60" s="132">
        <f>IF(I60="","",$D60*I60)</f>
        <v/>
      </c>
      <c r="K60" s="132">
        <f>IF(COUNT(E60,G60,I60)=0,"",MIN(E60,G60,I60))</f>
        <v/>
      </c>
      <c r="L60" s="132">
        <f>IF(COUNT(E60,G60,I60)=0,"",MEDIAN(E60,G60,I60))</f>
        <v/>
      </c>
      <c r="M60" s="134">
        <f>IF(OR(E60="",$K60=""),"",IF($K60=0,0,E60/$K60-1))</f>
        <v/>
      </c>
      <c r="N60" s="134">
        <f>IF(OR(G60="",$K60=""),"",IF($K60=0,0,G60/$K60-1))</f>
        <v/>
      </c>
      <c r="O60" s="134">
        <f>IF(OR(I60="",$K60=""),"",IF($K60=0,0,I60/$K60-1))</f>
        <v/>
      </c>
      <c r="P60" s="135">
        <f>IF($K60="","",$D60*$K60)</f>
        <v/>
      </c>
      <c r="Q60" s="136">
        <f>IF(ISNUMBER(E60),IF(ISNUMBER($L60),IF($L60&gt;0,IF(ABS(E60/$L60-1)&gt;0.25,1,0),0),0),0)</f>
        <v/>
      </c>
      <c r="R60" s="136">
        <f>IF(ISNUMBER(G60),IF(ISNUMBER($L60),IF($L60&gt;0,IF(ABS(G60/$L60-1)&gt;0.25,1,0),0),0),0)</f>
        <v/>
      </c>
      <c r="S60" s="136">
        <f>IF(ISNUMBER(I60),IF(ISNUMBER($L60),IF($L60&gt;0,IF(ABS(I60/$L60-1)&gt;0.25,1,0),0),0),0)</f>
        <v/>
      </c>
    </row>
    <row r="61" ht="24" customHeight="1" s="73">
      <c r="A61" s="130">
        <f>'כתב כמויות'!A99</f>
        <v/>
      </c>
      <c r="B61" s="131">
        <f>'כתב כמויות'!B99</f>
        <v/>
      </c>
      <c r="C61" s="130">
        <f>'כתב כמויות'!C99</f>
        <v/>
      </c>
      <c r="D61" s="132">
        <f>'כתב כמויות'!D99</f>
        <v/>
      </c>
      <c r="E61" s="137" t="n"/>
      <c r="F61" s="132">
        <f>IF(E61="","",$D61*E61)</f>
        <v/>
      </c>
      <c r="G61" s="137" t="n"/>
      <c r="H61" s="132">
        <f>IF(G61="","",$D61*G61)</f>
        <v/>
      </c>
      <c r="I61" s="137" t="n"/>
      <c r="J61" s="132">
        <f>IF(I61="","",$D61*I61)</f>
        <v/>
      </c>
      <c r="K61" s="132">
        <f>IF(COUNT(E61,G61,I61)=0,"",MIN(E61,G61,I61))</f>
        <v/>
      </c>
      <c r="L61" s="132">
        <f>IF(COUNT(E61,G61,I61)=0,"",MEDIAN(E61,G61,I61))</f>
        <v/>
      </c>
      <c r="M61" s="134">
        <f>IF(OR(E61="",$K61=""),"",IF($K61=0,0,E61/$K61-1))</f>
        <v/>
      </c>
      <c r="N61" s="134">
        <f>IF(OR(G61="",$K61=""),"",IF($K61=0,0,G61/$K61-1))</f>
        <v/>
      </c>
      <c r="O61" s="134">
        <f>IF(OR(I61="",$K61=""),"",IF($K61=0,0,I61/$K61-1))</f>
        <v/>
      </c>
      <c r="P61" s="135">
        <f>IF($K61="","",$D61*$K61)</f>
        <v/>
      </c>
      <c r="Q61" s="136">
        <f>IF(ISNUMBER(E61),IF(ISNUMBER($L61),IF($L61&gt;0,IF(ABS(E61/$L61-1)&gt;0.25,1,0),0),0),0)</f>
        <v/>
      </c>
      <c r="R61" s="136">
        <f>IF(ISNUMBER(G61),IF(ISNUMBER($L61),IF($L61&gt;0,IF(ABS(G61/$L61-1)&gt;0.25,1,0),0),0),0)</f>
        <v/>
      </c>
      <c r="S61" s="136">
        <f>IF(ISNUMBER(I61),IF(ISNUMBER($L61),IF($L61&gt;0,IF(ABS(I61/$L61-1)&gt;0.25,1,0),0),0),0)</f>
        <v/>
      </c>
    </row>
    <row r="62" ht="24" customHeight="1" s="73">
      <c r="A62" s="130">
        <f>'כתב כמויות'!A103</f>
        <v/>
      </c>
      <c r="B62" s="131">
        <f>'כתב כמויות'!B103</f>
        <v/>
      </c>
      <c r="C62" s="130">
        <f>'כתב כמויות'!C103</f>
        <v/>
      </c>
      <c r="D62" s="132">
        <f>'כתב כמויות'!D103</f>
        <v/>
      </c>
      <c r="E62" s="137" t="n"/>
      <c r="F62" s="132">
        <f>IF(E62="","",$D62*E62)</f>
        <v/>
      </c>
      <c r="G62" s="137" t="n"/>
      <c r="H62" s="132">
        <f>IF(G62="","",$D62*G62)</f>
        <v/>
      </c>
      <c r="I62" s="137" t="n"/>
      <c r="J62" s="132">
        <f>IF(I62="","",$D62*I62)</f>
        <v/>
      </c>
      <c r="K62" s="132">
        <f>IF(COUNT(E62,G62,I62)=0,"",MIN(E62,G62,I62))</f>
        <v/>
      </c>
      <c r="L62" s="132">
        <f>IF(COUNT(E62,G62,I62)=0,"",MEDIAN(E62,G62,I62))</f>
        <v/>
      </c>
      <c r="M62" s="134">
        <f>IF(OR(E62="",$K62=""),"",IF($K62=0,0,E62/$K62-1))</f>
        <v/>
      </c>
      <c r="N62" s="134">
        <f>IF(OR(G62="",$K62=""),"",IF($K62=0,0,G62/$K62-1))</f>
        <v/>
      </c>
      <c r="O62" s="134">
        <f>IF(OR(I62="",$K62=""),"",IF($K62=0,0,I62/$K62-1))</f>
        <v/>
      </c>
      <c r="P62" s="135">
        <f>IF($K62="","",$D62*$K62)</f>
        <v/>
      </c>
      <c r="Q62" s="136">
        <f>IF(ISNUMBER(E62),IF(ISNUMBER($L62),IF($L62&gt;0,IF(ABS(E62/$L62-1)&gt;0.25,1,0),0),0),0)</f>
        <v/>
      </c>
      <c r="R62" s="136">
        <f>IF(ISNUMBER(G62),IF(ISNUMBER($L62),IF($L62&gt;0,IF(ABS(G62/$L62-1)&gt;0.25,1,0),0),0),0)</f>
        <v/>
      </c>
      <c r="S62" s="136">
        <f>IF(ISNUMBER(I62),IF(ISNUMBER($L62),IF($L62&gt;0,IF(ABS(I62/$L62-1)&gt;0.25,1,0),0),0),0)</f>
        <v/>
      </c>
    </row>
    <row r="63" ht="24" customHeight="1" s="73">
      <c r="A63" s="130">
        <f>'כתב כמויות'!A104</f>
        <v/>
      </c>
      <c r="B63" s="131">
        <f>'כתב כמויות'!B104</f>
        <v/>
      </c>
      <c r="C63" s="130">
        <f>'כתב כמויות'!C104</f>
        <v/>
      </c>
      <c r="D63" s="132">
        <f>'כתב כמויות'!D104</f>
        <v/>
      </c>
      <c r="E63" s="137" t="n"/>
      <c r="F63" s="132">
        <f>IF(E63="","",$D63*E63)</f>
        <v/>
      </c>
      <c r="G63" s="137" t="n"/>
      <c r="H63" s="132">
        <f>IF(G63="","",$D63*G63)</f>
        <v/>
      </c>
      <c r="I63" s="137" t="n"/>
      <c r="J63" s="132">
        <f>IF(I63="","",$D63*I63)</f>
        <v/>
      </c>
      <c r="K63" s="132">
        <f>IF(COUNT(E63,G63,I63)=0,"",MIN(E63,G63,I63))</f>
        <v/>
      </c>
      <c r="L63" s="132">
        <f>IF(COUNT(E63,G63,I63)=0,"",MEDIAN(E63,G63,I63))</f>
        <v/>
      </c>
      <c r="M63" s="134">
        <f>IF(OR(E63="",$K63=""),"",IF($K63=0,0,E63/$K63-1))</f>
        <v/>
      </c>
      <c r="N63" s="134">
        <f>IF(OR(G63="",$K63=""),"",IF($K63=0,0,G63/$K63-1))</f>
        <v/>
      </c>
      <c r="O63" s="134">
        <f>IF(OR(I63="",$K63=""),"",IF($K63=0,0,I63/$K63-1))</f>
        <v/>
      </c>
      <c r="P63" s="135">
        <f>IF($K63="","",$D63*$K63)</f>
        <v/>
      </c>
      <c r="Q63" s="136">
        <f>IF(ISNUMBER(E63),IF(ISNUMBER($L63),IF($L63&gt;0,IF(ABS(E63/$L63-1)&gt;0.25,1,0),0),0),0)</f>
        <v/>
      </c>
      <c r="R63" s="136">
        <f>IF(ISNUMBER(G63),IF(ISNUMBER($L63),IF($L63&gt;0,IF(ABS(G63/$L63-1)&gt;0.25,1,0),0),0),0)</f>
        <v/>
      </c>
      <c r="S63" s="136">
        <f>IF(ISNUMBER(I63),IF(ISNUMBER($L63),IF($L63&gt;0,IF(ABS(I63/$L63-1)&gt;0.25,1,0),0),0),0)</f>
        <v/>
      </c>
    </row>
    <row r="64" ht="24" customHeight="1" s="73">
      <c r="A64" s="130">
        <f>'כתב כמויות'!A105</f>
        <v/>
      </c>
      <c r="B64" s="131">
        <f>'כתב כמויות'!B105</f>
        <v/>
      </c>
      <c r="C64" s="130">
        <f>'כתב כמויות'!C105</f>
        <v/>
      </c>
      <c r="D64" s="132">
        <f>'כתב כמויות'!D105</f>
        <v/>
      </c>
      <c r="E64" s="137" t="n"/>
      <c r="F64" s="132">
        <f>IF(E64="","",$D64*E64)</f>
        <v/>
      </c>
      <c r="G64" s="137" t="n"/>
      <c r="H64" s="132">
        <f>IF(G64="","",$D64*G64)</f>
        <v/>
      </c>
      <c r="I64" s="137" t="n"/>
      <c r="J64" s="132">
        <f>IF(I64="","",$D64*I64)</f>
        <v/>
      </c>
      <c r="K64" s="132">
        <f>IF(COUNT(E64,G64,I64)=0,"",MIN(E64,G64,I64))</f>
        <v/>
      </c>
      <c r="L64" s="132">
        <f>IF(COUNT(E64,G64,I64)=0,"",MEDIAN(E64,G64,I64))</f>
        <v/>
      </c>
      <c r="M64" s="134">
        <f>IF(OR(E64="",$K64=""),"",IF($K64=0,0,E64/$K64-1))</f>
        <v/>
      </c>
      <c r="N64" s="134">
        <f>IF(OR(G64="",$K64=""),"",IF($K64=0,0,G64/$K64-1))</f>
        <v/>
      </c>
      <c r="O64" s="134">
        <f>IF(OR(I64="",$K64=""),"",IF($K64=0,0,I64/$K64-1))</f>
        <v/>
      </c>
      <c r="P64" s="135">
        <f>IF($K64="","",$D64*$K64)</f>
        <v/>
      </c>
      <c r="Q64" s="136">
        <f>IF(ISNUMBER(E64),IF(ISNUMBER($L64),IF($L64&gt;0,IF(ABS(E64/$L64-1)&gt;0.25,1,0),0),0),0)</f>
        <v/>
      </c>
      <c r="R64" s="136">
        <f>IF(ISNUMBER(G64),IF(ISNUMBER($L64),IF($L64&gt;0,IF(ABS(G64/$L64-1)&gt;0.25,1,0),0),0),0)</f>
        <v/>
      </c>
      <c r="S64" s="136">
        <f>IF(ISNUMBER(I64),IF(ISNUMBER($L64),IF($L64&gt;0,IF(ABS(I64/$L64-1)&gt;0.25,1,0),0),0),0)</f>
        <v/>
      </c>
    </row>
    <row r="65" ht="24" customHeight="1" s="73">
      <c r="A65" s="130">
        <f>'כתב כמויות'!A106</f>
        <v/>
      </c>
      <c r="B65" s="131">
        <f>'כתב כמויות'!B106</f>
        <v/>
      </c>
      <c r="C65" s="130">
        <f>'כתב כמויות'!C106</f>
        <v/>
      </c>
      <c r="D65" s="132">
        <f>'כתב כמויות'!D106</f>
        <v/>
      </c>
      <c r="E65" s="137" t="n"/>
      <c r="F65" s="132">
        <f>IF(E65="","",$D65*E65)</f>
        <v/>
      </c>
      <c r="G65" s="137" t="n"/>
      <c r="H65" s="132">
        <f>IF(G65="","",$D65*G65)</f>
        <v/>
      </c>
      <c r="I65" s="137" t="n"/>
      <c r="J65" s="132">
        <f>IF(I65="","",$D65*I65)</f>
        <v/>
      </c>
      <c r="K65" s="132">
        <f>IF(COUNT(E65,G65,I65)=0,"",MIN(E65,G65,I65))</f>
        <v/>
      </c>
      <c r="L65" s="132">
        <f>IF(COUNT(E65,G65,I65)=0,"",MEDIAN(E65,G65,I65))</f>
        <v/>
      </c>
      <c r="M65" s="134">
        <f>IF(OR(E65="",$K65=""),"",IF($K65=0,0,E65/$K65-1))</f>
        <v/>
      </c>
      <c r="N65" s="134">
        <f>IF(OR(G65="",$K65=""),"",IF($K65=0,0,G65/$K65-1))</f>
        <v/>
      </c>
      <c r="O65" s="134">
        <f>IF(OR(I65="",$K65=""),"",IF($K65=0,0,I65/$K65-1))</f>
        <v/>
      </c>
      <c r="P65" s="135">
        <f>IF($K65="","",$D65*$K65)</f>
        <v/>
      </c>
      <c r="Q65" s="136">
        <f>IF(ISNUMBER(E65),IF(ISNUMBER($L65),IF($L65&gt;0,IF(ABS(E65/$L65-1)&gt;0.25,1,0),0),0),0)</f>
        <v/>
      </c>
      <c r="R65" s="136">
        <f>IF(ISNUMBER(G65),IF(ISNUMBER($L65),IF($L65&gt;0,IF(ABS(G65/$L65-1)&gt;0.25,1,0),0),0),0)</f>
        <v/>
      </c>
      <c r="S65" s="136">
        <f>IF(ISNUMBER(I65),IF(ISNUMBER($L65),IF($L65&gt;0,IF(ABS(I65/$L65-1)&gt;0.25,1,0),0),0),0)</f>
        <v/>
      </c>
    </row>
    <row r="66" ht="24" customHeight="1" s="73">
      <c r="A66" s="130">
        <f>'כתב כמויות'!A107</f>
        <v/>
      </c>
      <c r="B66" s="131">
        <f>'כתב כמויות'!B107</f>
        <v/>
      </c>
      <c r="C66" s="130">
        <f>'כתב כמויות'!C107</f>
        <v/>
      </c>
      <c r="D66" s="132">
        <f>'כתב כמויות'!D107</f>
        <v/>
      </c>
      <c r="E66" s="137" t="n"/>
      <c r="F66" s="132">
        <f>IF(E66="","",$D66*E66)</f>
        <v/>
      </c>
      <c r="G66" s="137" t="n"/>
      <c r="H66" s="132">
        <f>IF(G66="","",$D66*G66)</f>
        <v/>
      </c>
      <c r="I66" s="137" t="n"/>
      <c r="J66" s="132">
        <f>IF(I66="","",$D66*I66)</f>
        <v/>
      </c>
      <c r="K66" s="132">
        <f>IF(COUNT(E66,G66,I66)=0,"",MIN(E66,G66,I66))</f>
        <v/>
      </c>
      <c r="L66" s="132">
        <f>IF(COUNT(E66,G66,I66)=0,"",MEDIAN(E66,G66,I66))</f>
        <v/>
      </c>
      <c r="M66" s="134">
        <f>IF(OR(E66="",$K66=""),"",IF($K66=0,0,E66/$K66-1))</f>
        <v/>
      </c>
      <c r="N66" s="134">
        <f>IF(OR(G66="",$K66=""),"",IF($K66=0,0,G66/$K66-1))</f>
        <v/>
      </c>
      <c r="O66" s="134">
        <f>IF(OR(I66="",$K66=""),"",IF($K66=0,0,I66/$K66-1))</f>
        <v/>
      </c>
      <c r="P66" s="135">
        <f>IF($K66="","",$D66*$K66)</f>
        <v/>
      </c>
      <c r="Q66" s="136">
        <f>IF(ISNUMBER(E66),IF(ISNUMBER($L66),IF($L66&gt;0,IF(ABS(E66/$L66-1)&gt;0.25,1,0),0),0),0)</f>
        <v/>
      </c>
      <c r="R66" s="136">
        <f>IF(ISNUMBER(G66),IF(ISNUMBER($L66),IF($L66&gt;0,IF(ABS(G66/$L66-1)&gt;0.25,1,0),0),0),0)</f>
        <v/>
      </c>
      <c r="S66" s="136">
        <f>IF(ISNUMBER(I66),IF(ISNUMBER($L66),IF($L66&gt;0,IF(ABS(I66/$L66-1)&gt;0.25,1,0),0),0),0)</f>
        <v/>
      </c>
    </row>
    <row r="67" ht="24" customHeight="1" s="73">
      <c r="A67" s="130">
        <f>'כתב כמויות'!A108</f>
        <v/>
      </c>
      <c r="B67" s="131">
        <f>'כתב כמויות'!B108</f>
        <v/>
      </c>
      <c r="C67" s="130">
        <f>'כתב כמויות'!C108</f>
        <v/>
      </c>
      <c r="D67" s="132">
        <f>'כתב כמויות'!D108</f>
        <v/>
      </c>
      <c r="E67" s="137" t="n"/>
      <c r="F67" s="132">
        <f>IF(E67="","",$D67*E67)</f>
        <v/>
      </c>
      <c r="G67" s="137" t="n"/>
      <c r="H67" s="132">
        <f>IF(G67="","",$D67*G67)</f>
        <v/>
      </c>
      <c r="I67" s="137" t="n"/>
      <c r="J67" s="132">
        <f>IF(I67="","",$D67*I67)</f>
        <v/>
      </c>
      <c r="K67" s="132">
        <f>IF(COUNT(E67,G67,I67)=0,"",MIN(E67,G67,I67))</f>
        <v/>
      </c>
      <c r="L67" s="132">
        <f>IF(COUNT(E67,G67,I67)=0,"",MEDIAN(E67,G67,I67))</f>
        <v/>
      </c>
      <c r="M67" s="134">
        <f>IF(OR(E67="",$K67=""),"",IF($K67=0,0,E67/$K67-1))</f>
        <v/>
      </c>
      <c r="N67" s="134">
        <f>IF(OR(G67="",$K67=""),"",IF($K67=0,0,G67/$K67-1))</f>
        <v/>
      </c>
      <c r="O67" s="134">
        <f>IF(OR(I67="",$K67=""),"",IF($K67=0,0,I67/$K67-1))</f>
        <v/>
      </c>
      <c r="P67" s="135">
        <f>IF($K67="","",$D67*$K67)</f>
        <v/>
      </c>
      <c r="Q67" s="136">
        <f>IF(ISNUMBER(E67),IF(ISNUMBER($L67),IF($L67&gt;0,IF(ABS(E67/$L67-1)&gt;0.25,1,0),0),0),0)</f>
        <v/>
      </c>
      <c r="R67" s="136">
        <f>IF(ISNUMBER(G67),IF(ISNUMBER($L67),IF($L67&gt;0,IF(ABS(G67/$L67-1)&gt;0.25,1,0),0),0),0)</f>
        <v/>
      </c>
      <c r="S67" s="136">
        <f>IF(ISNUMBER(I67),IF(ISNUMBER($L67),IF($L67&gt;0,IF(ABS(I67/$L67-1)&gt;0.25,1,0),0),0),0)</f>
        <v/>
      </c>
    </row>
    <row r="68" ht="24" customHeight="1" s="73">
      <c r="A68" s="130">
        <f>'כתב כמויות'!A109</f>
        <v/>
      </c>
      <c r="B68" s="131">
        <f>'כתב כמויות'!B109</f>
        <v/>
      </c>
      <c r="C68" s="130">
        <f>'כתב כמויות'!C109</f>
        <v/>
      </c>
      <c r="D68" s="132">
        <f>'כתב כמויות'!D109</f>
        <v/>
      </c>
      <c r="E68" s="137" t="n"/>
      <c r="F68" s="132">
        <f>IF(E68="","",$D68*E68)</f>
        <v/>
      </c>
      <c r="G68" s="137" t="n"/>
      <c r="H68" s="132">
        <f>IF(G68="","",$D68*G68)</f>
        <v/>
      </c>
      <c r="I68" s="137" t="n"/>
      <c r="J68" s="132">
        <f>IF(I68="","",$D68*I68)</f>
        <v/>
      </c>
      <c r="K68" s="132">
        <f>IF(COUNT(E68,G68,I68)=0,"",MIN(E68,G68,I68))</f>
        <v/>
      </c>
      <c r="L68" s="132">
        <f>IF(COUNT(E68,G68,I68)=0,"",MEDIAN(E68,G68,I68))</f>
        <v/>
      </c>
      <c r="M68" s="134">
        <f>IF(OR(E68="",$K68=""),"",IF($K68=0,0,E68/$K68-1))</f>
        <v/>
      </c>
      <c r="N68" s="134">
        <f>IF(OR(G68="",$K68=""),"",IF($K68=0,0,G68/$K68-1))</f>
        <v/>
      </c>
      <c r="O68" s="134">
        <f>IF(OR(I68="",$K68=""),"",IF($K68=0,0,I68/$K68-1))</f>
        <v/>
      </c>
      <c r="P68" s="135">
        <f>IF($K68="","",$D68*$K68)</f>
        <v/>
      </c>
      <c r="Q68" s="136">
        <f>IF(ISNUMBER(E68),IF(ISNUMBER($L68),IF($L68&gt;0,IF(ABS(E68/$L68-1)&gt;0.25,1,0),0),0),0)</f>
        <v/>
      </c>
      <c r="R68" s="136">
        <f>IF(ISNUMBER(G68),IF(ISNUMBER($L68),IF($L68&gt;0,IF(ABS(G68/$L68-1)&gt;0.25,1,0),0),0),0)</f>
        <v/>
      </c>
      <c r="S68" s="136">
        <f>IF(ISNUMBER(I68),IF(ISNUMBER($L68),IF($L68&gt;0,IF(ABS(I68/$L68-1)&gt;0.25,1,0),0),0),0)</f>
        <v/>
      </c>
    </row>
    <row r="69" ht="24" customHeight="1" s="73">
      <c r="A69" s="130">
        <f>'כתב כמויות'!A110</f>
        <v/>
      </c>
      <c r="B69" s="131">
        <f>'כתב כמויות'!B110</f>
        <v/>
      </c>
      <c r="C69" s="130">
        <f>'כתב כמויות'!C110</f>
        <v/>
      </c>
      <c r="D69" s="132">
        <f>'כתב כמויות'!D110</f>
        <v/>
      </c>
      <c r="E69" s="137" t="n"/>
      <c r="F69" s="132">
        <f>IF(E69="","",$D69*E69)</f>
        <v/>
      </c>
      <c r="G69" s="137" t="n"/>
      <c r="H69" s="132">
        <f>IF(G69="","",$D69*G69)</f>
        <v/>
      </c>
      <c r="I69" s="137" t="n"/>
      <c r="J69" s="132">
        <f>IF(I69="","",$D69*I69)</f>
        <v/>
      </c>
      <c r="K69" s="132">
        <f>IF(COUNT(E69,G69,I69)=0,"",MIN(E69,G69,I69))</f>
        <v/>
      </c>
      <c r="L69" s="132">
        <f>IF(COUNT(E69,G69,I69)=0,"",MEDIAN(E69,G69,I69))</f>
        <v/>
      </c>
      <c r="M69" s="134">
        <f>IF(OR(E69="",$K69=""),"",IF($K69=0,0,E69/$K69-1))</f>
        <v/>
      </c>
      <c r="N69" s="134">
        <f>IF(OR(G69="",$K69=""),"",IF($K69=0,0,G69/$K69-1))</f>
        <v/>
      </c>
      <c r="O69" s="134">
        <f>IF(OR(I69="",$K69=""),"",IF($K69=0,0,I69/$K69-1))</f>
        <v/>
      </c>
      <c r="P69" s="135">
        <f>IF($K69="","",$D69*$K69)</f>
        <v/>
      </c>
      <c r="Q69" s="136">
        <f>IF(ISNUMBER(E69),IF(ISNUMBER($L69),IF($L69&gt;0,IF(ABS(E69/$L69-1)&gt;0.25,1,0),0),0),0)</f>
        <v/>
      </c>
      <c r="R69" s="136">
        <f>IF(ISNUMBER(G69),IF(ISNUMBER($L69),IF($L69&gt;0,IF(ABS(G69/$L69-1)&gt;0.25,1,0),0),0),0)</f>
        <v/>
      </c>
      <c r="S69" s="136">
        <f>IF(ISNUMBER(I69),IF(ISNUMBER($L69),IF($L69&gt;0,IF(ABS(I69/$L69-1)&gt;0.25,1,0),0),0),0)</f>
        <v/>
      </c>
    </row>
    <row r="70" ht="24" customHeight="1" s="73">
      <c r="A70" s="130">
        <f>'כתב כמויות'!A111</f>
        <v/>
      </c>
      <c r="B70" s="131">
        <f>'כתב כמויות'!B111</f>
        <v/>
      </c>
      <c r="C70" s="130">
        <f>'כתב כמויות'!C111</f>
        <v/>
      </c>
      <c r="D70" s="132">
        <f>'כתב כמויות'!D111</f>
        <v/>
      </c>
      <c r="E70" s="137" t="n"/>
      <c r="F70" s="132">
        <f>IF(E70="","",$D70*E70)</f>
        <v/>
      </c>
      <c r="G70" s="137" t="n"/>
      <c r="H70" s="132">
        <f>IF(G70="","",$D70*G70)</f>
        <v/>
      </c>
      <c r="I70" s="137" t="n"/>
      <c r="J70" s="132">
        <f>IF(I70="","",$D70*I70)</f>
        <v/>
      </c>
      <c r="K70" s="132">
        <f>IF(COUNT(E70,G70,I70)=0,"",MIN(E70,G70,I70))</f>
        <v/>
      </c>
      <c r="L70" s="132">
        <f>IF(COUNT(E70,G70,I70)=0,"",MEDIAN(E70,G70,I70))</f>
        <v/>
      </c>
      <c r="M70" s="134">
        <f>IF(OR(E70="",$K70=""),"",IF($K70=0,0,E70/$K70-1))</f>
        <v/>
      </c>
      <c r="N70" s="134">
        <f>IF(OR(G70="",$K70=""),"",IF($K70=0,0,G70/$K70-1))</f>
        <v/>
      </c>
      <c r="O70" s="134">
        <f>IF(OR(I70="",$K70=""),"",IF($K70=0,0,I70/$K70-1))</f>
        <v/>
      </c>
      <c r="P70" s="135">
        <f>IF($K70="","",$D70*$K70)</f>
        <v/>
      </c>
      <c r="Q70" s="136">
        <f>IF(ISNUMBER(E70),IF(ISNUMBER($L70),IF($L70&gt;0,IF(ABS(E70/$L70-1)&gt;0.25,1,0),0),0),0)</f>
        <v/>
      </c>
      <c r="R70" s="136">
        <f>IF(ISNUMBER(G70),IF(ISNUMBER($L70),IF($L70&gt;0,IF(ABS(G70/$L70-1)&gt;0.25,1,0),0),0),0)</f>
        <v/>
      </c>
      <c r="S70" s="136">
        <f>IF(ISNUMBER(I70),IF(ISNUMBER($L70),IF($L70&gt;0,IF(ABS(I70/$L70-1)&gt;0.25,1,0),0),0),0)</f>
        <v/>
      </c>
    </row>
    <row r="71" ht="24" customHeight="1" s="73">
      <c r="A71" s="130">
        <f>'כתב כמויות'!A115</f>
        <v/>
      </c>
      <c r="B71" s="131">
        <f>'כתב כמויות'!B115</f>
        <v/>
      </c>
      <c r="C71" s="130">
        <f>'כתב כמויות'!C115</f>
        <v/>
      </c>
      <c r="D71" s="132">
        <f>'כתב כמויות'!D115</f>
        <v/>
      </c>
      <c r="E71" s="137" t="n"/>
      <c r="F71" s="132">
        <f>IF(E71="","",$D71*E71)</f>
        <v/>
      </c>
      <c r="G71" s="137" t="n"/>
      <c r="H71" s="132">
        <f>IF(G71="","",$D71*G71)</f>
        <v/>
      </c>
      <c r="I71" s="137" t="n"/>
      <c r="J71" s="132">
        <f>IF(I71="","",$D71*I71)</f>
        <v/>
      </c>
      <c r="K71" s="132">
        <f>IF(COUNT(E71,G71,I71)=0,"",MIN(E71,G71,I71))</f>
        <v/>
      </c>
      <c r="L71" s="132">
        <f>IF(COUNT(E71,G71,I71)=0,"",MEDIAN(E71,G71,I71))</f>
        <v/>
      </c>
      <c r="M71" s="134">
        <f>IF(OR(E71="",$K71=""),"",IF($K71=0,0,E71/$K71-1))</f>
        <v/>
      </c>
      <c r="N71" s="134">
        <f>IF(OR(G71="",$K71=""),"",IF($K71=0,0,G71/$K71-1))</f>
        <v/>
      </c>
      <c r="O71" s="134">
        <f>IF(OR(I71="",$K71=""),"",IF($K71=0,0,I71/$K71-1))</f>
        <v/>
      </c>
      <c r="P71" s="135">
        <f>IF($K71="","",$D71*$K71)</f>
        <v/>
      </c>
      <c r="Q71" s="136">
        <f>IF(ISNUMBER(E71),IF(ISNUMBER($L71),IF($L71&gt;0,IF(ABS(E71/$L71-1)&gt;0.25,1,0),0),0),0)</f>
        <v/>
      </c>
      <c r="R71" s="136">
        <f>IF(ISNUMBER(G71),IF(ISNUMBER($L71),IF($L71&gt;0,IF(ABS(G71/$L71-1)&gt;0.25,1,0),0),0),0)</f>
        <v/>
      </c>
      <c r="S71" s="136">
        <f>IF(ISNUMBER(I71),IF(ISNUMBER($L71),IF($L71&gt;0,IF(ABS(I71/$L71-1)&gt;0.25,1,0),0),0),0)</f>
        <v/>
      </c>
    </row>
    <row r="72" ht="24" customHeight="1" s="73">
      <c r="A72" s="130">
        <f>'כתב כמויות'!A116</f>
        <v/>
      </c>
      <c r="B72" s="131">
        <f>'כתב כמויות'!B116</f>
        <v/>
      </c>
      <c r="C72" s="130">
        <f>'כתב כמויות'!C116</f>
        <v/>
      </c>
      <c r="D72" s="132">
        <f>'כתב כמויות'!D116</f>
        <v/>
      </c>
      <c r="E72" s="137" t="n"/>
      <c r="F72" s="132">
        <f>IF(E72="","",$D72*E72)</f>
        <v/>
      </c>
      <c r="G72" s="137" t="n"/>
      <c r="H72" s="132">
        <f>IF(G72="","",$D72*G72)</f>
        <v/>
      </c>
      <c r="I72" s="137" t="n"/>
      <c r="J72" s="132">
        <f>IF(I72="","",$D72*I72)</f>
        <v/>
      </c>
      <c r="K72" s="132">
        <f>IF(COUNT(E72,G72,I72)=0,"",MIN(E72,G72,I72))</f>
        <v/>
      </c>
      <c r="L72" s="132">
        <f>IF(COUNT(E72,G72,I72)=0,"",MEDIAN(E72,G72,I72))</f>
        <v/>
      </c>
      <c r="M72" s="134">
        <f>IF(OR(E72="",$K72=""),"",IF($K72=0,0,E72/$K72-1))</f>
        <v/>
      </c>
      <c r="N72" s="134">
        <f>IF(OR(G72="",$K72=""),"",IF($K72=0,0,G72/$K72-1))</f>
        <v/>
      </c>
      <c r="O72" s="134">
        <f>IF(OR(I72="",$K72=""),"",IF($K72=0,0,I72/$K72-1))</f>
        <v/>
      </c>
      <c r="P72" s="135">
        <f>IF($K72="","",$D72*$K72)</f>
        <v/>
      </c>
      <c r="Q72" s="136">
        <f>IF(ISNUMBER(E72),IF(ISNUMBER($L72),IF($L72&gt;0,IF(ABS(E72/$L72-1)&gt;0.25,1,0),0),0),0)</f>
        <v/>
      </c>
      <c r="R72" s="136">
        <f>IF(ISNUMBER(G72),IF(ISNUMBER($L72),IF($L72&gt;0,IF(ABS(G72/$L72-1)&gt;0.25,1,0),0),0),0)</f>
        <v/>
      </c>
      <c r="S72" s="136">
        <f>IF(ISNUMBER(I72),IF(ISNUMBER($L72),IF($L72&gt;0,IF(ABS(I72/$L72-1)&gt;0.25,1,0),0),0),0)</f>
        <v/>
      </c>
    </row>
    <row r="73" ht="24" customHeight="1" s="73">
      <c r="A73" s="130">
        <f>'כתב כמויות'!A117</f>
        <v/>
      </c>
      <c r="B73" s="131">
        <f>'כתב כמויות'!B117</f>
        <v/>
      </c>
      <c r="C73" s="130">
        <f>'כתב כמויות'!C117</f>
        <v/>
      </c>
      <c r="D73" s="132">
        <f>'כתב כמויות'!D117</f>
        <v/>
      </c>
      <c r="E73" s="137" t="n"/>
      <c r="F73" s="132">
        <f>IF(E73="","",$D73*E73)</f>
        <v/>
      </c>
      <c r="G73" s="137" t="n"/>
      <c r="H73" s="132">
        <f>IF(G73="","",$D73*G73)</f>
        <v/>
      </c>
      <c r="I73" s="137" t="n"/>
      <c r="J73" s="132">
        <f>IF(I73="","",$D73*I73)</f>
        <v/>
      </c>
      <c r="K73" s="132">
        <f>IF(COUNT(E73,G73,I73)=0,"",MIN(E73,G73,I73))</f>
        <v/>
      </c>
      <c r="L73" s="132">
        <f>IF(COUNT(E73,G73,I73)=0,"",MEDIAN(E73,G73,I73))</f>
        <v/>
      </c>
      <c r="M73" s="134">
        <f>IF(OR(E73="",$K73=""),"",IF($K73=0,0,E73/$K73-1))</f>
        <v/>
      </c>
      <c r="N73" s="134">
        <f>IF(OR(G73="",$K73=""),"",IF($K73=0,0,G73/$K73-1))</f>
        <v/>
      </c>
      <c r="O73" s="134">
        <f>IF(OR(I73="",$K73=""),"",IF($K73=0,0,I73/$K73-1))</f>
        <v/>
      </c>
      <c r="P73" s="135">
        <f>IF($K73="","",$D73*$K73)</f>
        <v/>
      </c>
      <c r="Q73" s="136">
        <f>IF(ISNUMBER(E73),IF(ISNUMBER($L73),IF($L73&gt;0,IF(ABS(E73/$L73-1)&gt;0.25,1,0),0),0),0)</f>
        <v/>
      </c>
      <c r="R73" s="136">
        <f>IF(ISNUMBER(G73),IF(ISNUMBER($L73),IF($L73&gt;0,IF(ABS(G73/$L73-1)&gt;0.25,1,0),0),0),0)</f>
        <v/>
      </c>
      <c r="S73" s="136">
        <f>IF(ISNUMBER(I73),IF(ISNUMBER($L73),IF($L73&gt;0,IF(ABS(I73/$L73-1)&gt;0.25,1,0),0),0),0)</f>
        <v/>
      </c>
    </row>
    <row r="74" ht="24" customHeight="1" s="73">
      <c r="A74" s="130">
        <f>'כתב כמויות'!A118</f>
        <v/>
      </c>
      <c r="B74" s="131">
        <f>'כתב כמויות'!B118</f>
        <v/>
      </c>
      <c r="C74" s="130">
        <f>'כתב כמויות'!C118</f>
        <v/>
      </c>
      <c r="D74" s="132">
        <f>'כתב כמויות'!D118</f>
        <v/>
      </c>
      <c r="E74" s="137" t="n"/>
      <c r="F74" s="132">
        <f>IF(E74="","",$D74*E74)</f>
        <v/>
      </c>
      <c r="G74" s="137" t="n"/>
      <c r="H74" s="132">
        <f>IF(G74="","",$D74*G74)</f>
        <v/>
      </c>
      <c r="I74" s="137" t="n"/>
      <c r="J74" s="132">
        <f>IF(I74="","",$D74*I74)</f>
        <v/>
      </c>
      <c r="K74" s="132">
        <f>IF(COUNT(E74,G74,I74)=0,"",MIN(E74,G74,I74))</f>
        <v/>
      </c>
      <c r="L74" s="132">
        <f>IF(COUNT(E74,G74,I74)=0,"",MEDIAN(E74,G74,I74))</f>
        <v/>
      </c>
      <c r="M74" s="134">
        <f>IF(OR(E74="",$K74=""),"",IF($K74=0,0,E74/$K74-1))</f>
        <v/>
      </c>
      <c r="N74" s="134">
        <f>IF(OR(G74="",$K74=""),"",IF($K74=0,0,G74/$K74-1))</f>
        <v/>
      </c>
      <c r="O74" s="134">
        <f>IF(OR(I74="",$K74=""),"",IF($K74=0,0,I74/$K74-1))</f>
        <v/>
      </c>
      <c r="P74" s="135">
        <f>IF($K74="","",$D74*$K74)</f>
        <v/>
      </c>
      <c r="Q74" s="136">
        <f>IF(ISNUMBER(E74),IF(ISNUMBER($L74),IF($L74&gt;0,IF(ABS(E74/$L74-1)&gt;0.25,1,0),0),0),0)</f>
        <v/>
      </c>
      <c r="R74" s="136">
        <f>IF(ISNUMBER(G74),IF(ISNUMBER($L74),IF($L74&gt;0,IF(ABS(G74/$L74-1)&gt;0.25,1,0),0),0),0)</f>
        <v/>
      </c>
      <c r="S74" s="136">
        <f>IF(ISNUMBER(I74),IF(ISNUMBER($L74),IF($L74&gt;0,IF(ABS(I74/$L74-1)&gt;0.25,1,0),0),0),0)</f>
        <v/>
      </c>
    </row>
    <row r="75" ht="24" customHeight="1" s="73">
      <c r="A75" s="130">
        <f>'כתב כמויות'!A119</f>
        <v/>
      </c>
      <c r="B75" s="131">
        <f>'כתב כמויות'!B119</f>
        <v/>
      </c>
      <c r="C75" s="130">
        <f>'כתב כמויות'!C119</f>
        <v/>
      </c>
      <c r="D75" s="132">
        <f>'כתב כמויות'!D119</f>
        <v/>
      </c>
      <c r="E75" s="137" t="n"/>
      <c r="F75" s="132">
        <f>IF(E75="","",$D75*E75)</f>
        <v/>
      </c>
      <c r="G75" s="137" t="n"/>
      <c r="H75" s="132">
        <f>IF(G75="","",$D75*G75)</f>
        <v/>
      </c>
      <c r="I75" s="137" t="n"/>
      <c r="J75" s="132">
        <f>IF(I75="","",$D75*I75)</f>
        <v/>
      </c>
      <c r="K75" s="132">
        <f>IF(COUNT(E75,G75,I75)=0,"",MIN(E75,G75,I75))</f>
        <v/>
      </c>
      <c r="L75" s="132">
        <f>IF(COUNT(E75,G75,I75)=0,"",MEDIAN(E75,G75,I75))</f>
        <v/>
      </c>
      <c r="M75" s="134">
        <f>IF(OR(E75="",$K75=""),"",IF($K75=0,0,E75/$K75-1))</f>
        <v/>
      </c>
      <c r="N75" s="134">
        <f>IF(OR(G75="",$K75=""),"",IF($K75=0,0,G75/$K75-1))</f>
        <v/>
      </c>
      <c r="O75" s="134">
        <f>IF(OR(I75="",$K75=""),"",IF($K75=0,0,I75/$K75-1))</f>
        <v/>
      </c>
      <c r="P75" s="135">
        <f>IF($K75="","",$D75*$K75)</f>
        <v/>
      </c>
      <c r="Q75" s="136">
        <f>IF(ISNUMBER(E75),IF(ISNUMBER($L75),IF($L75&gt;0,IF(ABS(E75/$L75-1)&gt;0.25,1,0),0),0),0)</f>
        <v/>
      </c>
      <c r="R75" s="136">
        <f>IF(ISNUMBER(G75),IF(ISNUMBER($L75),IF($L75&gt;0,IF(ABS(G75/$L75-1)&gt;0.25,1,0),0),0),0)</f>
        <v/>
      </c>
      <c r="S75" s="136">
        <f>IF(ISNUMBER(I75),IF(ISNUMBER($L75),IF($L75&gt;0,IF(ABS(I75/$L75-1)&gt;0.25,1,0),0),0),0)</f>
        <v/>
      </c>
    </row>
    <row r="77" ht="15" customHeight="1" s="73">
      <c r="A77" s="93" t="inlineStr">
        <is>
          <t>סיכום ההשוואה</t>
        </is>
      </c>
    </row>
    <row r="78" ht="30" customHeight="1" s="73">
      <c r="A78" s="117" t="n"/>
      <c r="B78" s="117" t="inlineStr">
        <is>
          <t>מדד</t>
        </is>
      </c>
      <c r="C78" s="117" t="n"/>
      <c r="D78" s="117" t="n"/>
      <c r="E78" s="117">
        <f>E4</f>
        <v/>
      </c>
      <c r="F78" s="117" t="n"/>
      <c r="G78" s="117">
        <f>G4</f>
        <v/>
      </c>
      <c r="H78" s="117" t="n"/>
      <c r="I78" s="117">
        <f>I4</f>
        <v/>
      </c>
      <c r="J78" s="117" t="n"/>
      <c r="K78" s="117" t="inlineStr">
        <is>
          <t>הערות</t>
        </is>
      </c>
      <c r="L78" s="81" t="n"/>
      <c r="M78" s="81" t="n"/>
      <c r="N78" s="81" t="n"/>
      <c r="O78" s="82" t="n"/>
    </row>
    <row r="79" ht="21.75" customHeight="1" s="73">
      <c r="A79" s="96" t="n"/>
      <c r="B79" s="138" t="inlineStr">
        <is>
          <t>סה״כ הצעה לפני מע״מ (סעיפים שתומחרו)</t>
        </is>
      </c>
      <c r="C79" s="81" t="n"/>
      <c r="D79" s="82" t="n"/>
      <c r="E79" s="139">
        <f>SUM(F7:F75)</f>
        <v/>
      </c>
      <c r="F79" s="82" t="n"/>
      <c r="G79" s="139">
        <f>SUM(H7:H75)</f>
        <v/>
      </c>
      <c r="H79" s="82" t="n"/>
      <c r="I79" s="139">
        <f>SUM(J7:J75)</f>
        <v/>
      </c>
      <c r="J79" s="82" t="n"/>
      <c r="K79" s="140" t="inlineStr">
        <is>
          <t>סכום הסעיפים שתומחרו בלבד — ראו שורת החסרים</t>
        </is>
      </c>
      <c r="L79" s="81" t="n"/>
      <c r="M79" s="81" t="n"/>
      <c r="N79" s="81" t="n"/>
      <c r="O79" s="82" t="n"/>
    </row>
    <row r="80" ht="21.75" customHeight="1" s="73">
      <c r="A80" s="96" t="n"/>
      <c r="B80" s="138" t="inlineStr">
        <is>
          <t>מספר סעיפים חסרים (ללא מחיר)</t>
        </is>
      </c>
      <c r="C80" s="81" t="n"/>
      <c r="D80" s="82" t="n"/>
      <c r="E80" s="141">
        <f>SUMPRODUCT(($C$7:$C$75&lt;&gt;"")*(E7:E75=""))</f>
        <v/>
      </c>
      <c r="F80" s="82" t="n"/>
      <c r="G80" s="141">
        <f>SUMPRODUCT(($C$7:$C$75&lt;&gt;"")*(G7:G75=""))</f>
        <v/>
      </c>
      <c r="H80" s="82" t="n"/>
      <c r="I80" s="141">
        <f>SUMPRODUCT(($C$7:$C$75&lt;&gt;"")*(I7:I75=""))</f>
        <v/>
      </c>
      <c r="J80" s="82" t="n"/>
      <c r="K80" s="140" t="inlineStr">
        <is>
          <t>סעיף חסר = הקבלן לא תמחר; יש להשלים לפני ההכרעה</t>
        </is>
      </c>
      <c r="L80" s="81" t="n"/>
      <c r="M80" s="81" t="n"/>
      <c r="N80" s="81" t="n"/>
      <c r="O80" s="82" t="n"/>
    </row>
    <row r="81" ht="21.75" customHeight="1" s="73">
      <c r="A81" s="96" t="n"/>
      <c r="B81" s="138" t="inlineStr">
        <is>
          <t>מספר סעיפים חריגים (מעל 25% מהחציון)</t>
        </is>
      </c>
      <c r="C81" s="81" t="n"/>
      <c r="D81" s="82" t="n"/>
      <c r="E81" s="141">
        <f>SUM(Q7:Q75)</f>
        <v/>
      </c>
      <c r="F81" s="82" t="n"/>
      <c r="G81" s="141">
        <f>SUM(R7:R75)</f>
        <v/>
      </c>
      <c r="H81" s="82" t="n"/>
      <c r="I81" s="141">
        <f>SUM(S7:S75)</f>
        <v/>
      </c>
      <c r="J81" s="82" t="n"/>
      <c r="K81" s="140" t="inlineStr">
        <is>
          <t>סעיפים שמסומנים בכתום בעמודת הקבלן (דגלים בעמודות Q–S)</t>
        </is>
      </c>
      <c r="L81" s="81" t="n"/>
      <c r="M81" s="81" t="n"/>
      <c r="N81" s="81" t="n"/>
      <c r="O81" s="82" t="n"/>
    </row>
    <row r="82" ht="21.75" customHeight="1" s="73">
      <c r="A82" s="96" t="n"/>
      <c r="B82" s="138" t="inlineStr">
        <is>
          <t>סטייה מההצעה הנמוכה ביותר</t>
        </is>
      </c>
      <c r="C82" s="81" t="n"/>
      <c r="D82" s="82" t="n"/>
      <c r="E82" s="142">
        <f>IF($E$79=0,"",$E$79/MIN(IF($E$79=0,1E+099,$E$79),IF($G$79=0,1E+099,$G$79),IF($I$79=0,1E+099,$I$79))-1)</f>
        <v/>
      </c>
      <c r="F82" s="82" t="n"/>
      <c r="G82" s="142">
        <f>IF($G$79=0,"",$G$79/MIN(IF($E$79=0,1E+099,$E$79),IF($G$79=0,1E+099,$G$79),IF($I$79=0,1E+099,$I$79))-1)</f>
        <v/>
      </c>
      <c r="H82" s="82" t="n"/>
      <c r="I82" s="142">
        <f>IF($I$79=0,"",$I$79/MIN(IF($E$79=0,1E+099,$E$79),IF($G$79=0,1E+099,$G$79),IF($I$79=0,1E+099,$I$79))-1)</f>
        <v/>
      </c>
      <c r="J82" s="82" t="n"/>
      <c r="K82" s="140" t="inlineStr">
        <is>
          <t>חיובי = יקר יותר מההצעה הנמוכה (מבין ההצעות שמולאו)</t>
        </is>
      </c>
      <c r="L82" s="81" t="n"/>
      <c r="M82" s="81" t="n"/>
      <c r="N82" s="81" t="n"/>
      <c r="O82" s="82" t="n"/>
    </row>
    <row r="83" ht="21.75" customHeight="1" s="73">
      <c r="A83" s="96" t="n"/>
      <c r="B83" s="138" t="inlineStr">
        <is>
          <t>דירוג (1 = הזול ביותר)</t>
        </is>
      </c>
      <c r="C83" s="81" t="n"/>
      <c r="D83" s="82" t="n"/>
      <c r="E83" s="141">
        <f>IF($E$79=0,"",1+(($G$79&gt;0)*($G$79&lt;$E$79))+(($I$79&gt;0)*($I$79&lt;$E$79)))</f>
        <v/>
      </c>
      <c r="F83" s="82" t="n"/>
      <c r="G83" s="141">
        <f>IF($G$79=0,"",1+(($E$79&gt;0)*($E$79&lt;$G$79))+(($I$79&gt;0)*($I$79&lt;$G$79)))</f>
        <v/>
      </c>
      <c r="H83" s="82" t="n"/>
      <c r="I83" s="141">
        <f>IF($I$79=0,"",1+(($E$79&gt;0)*($E$79&lt;$I$79))+(($G$79&gt;0)*($G$79&lt;$I$79)))</f>
        <v/>
      </c>
      <c r="J83" s="82" t="n"/>
      <c r="K83" s="140" t="inlineStr">
        <is>
          <t>הצעה ללא מחירים כלל אינה מדורגת</t>
        </is>
      </c>
      <c r="L83" s="81" t="n"/>
      <c r="M83" s="81" t="n"/>
      <c r="N83" s="81" t="n"/>
      <c r="O83" s="82" t="n"/>
    </row>
    <row r="84" ht="21.75" customHeight="1" s="73">
      <c r="A84" s="96" t="n"/>
      <c r="B84" s="138" t="inlineStr">
        <is>
          <t>הצעה היפותטית במחירי המינימום של כל סעיף</t>
        </is>
      </c>
      <c r="C84" s="81" t="n"/>
      <c r="D84" s="82" t="n"/>
      <c r="E84" s="139">
        <f>SUM(P7:P75)</f>
        <v/>
      </c>
      <c r="F84" s="81" t="n"/>
      <c r="G84" s="81" t="n"/>
      <c r="H84" s="81" t="n"/>
      <c r="I84" s="81" t="n"/>
      <c r="J84" s="82" t="n"/>
      <c r="K84" s="140" t="inlineStr">
        <is>
          <t>סכום כמות × המחיר הנמוך לכל סעיף — אינדיקציה לפוטנציאל משא ומתן</t>
        </is>
      </c>
      <c r="L84" s="81" t="n"/>
      <c r="M84" s="81" t="n"/>
      <c r="N84" s="81" t="n"/>
      <c r="O84" s="82" t="n"/>
    </row>
    <row r="85" ht="21.75" customHeight="1" s="73">
      <c r="A85" s="96" t="n"/>
      <c r="B85" s="138" t="inlineStr">
        <is>
          <t>מע״מ וסה״כ כולל מע״מ — לפי השיעור בגיליון כתב הכמויות</t>
        </is>
      </c>
      <c r="C85" s="81" t="n"/>
      <c r="D85" s="82" t="n"/>
      <c r="E85" s="139">
        <f>IF($E$79=0,"",$E$79*(1+'כתב כמויות'!$D$139))</f>
        <v/>
      </c>
      <c r="F85" s="82" t="n"/>
      <c r="G85" s="139">
        <f>IF($G$79=0,"",$G$79*(1+'כתב כמויות'!$D$139))</f>
        <v/>
      </c>
      <c r="H85" s="82" t="n"/>
      <c r="I85" s="139">
        <f>IF($I$79=0,"",$I$79*(1+'כתב כמויות'!$D$139))</f>
        <v/>
      </c>
      <c r="J85" s="82" t="n"/>
      <c r="K85" s="140" t="inlineStr">
        <is>
          <t>סה״כ כולל מע״מ לכל הצעה</t>
        </is>
      </c>
      <c r="L85" s="81" t="n"/>
      <c r="M85" s="81" t="n"/>
      <c r="N85" s="81" t="n"/>
      <c r="O85" s="82" t="n"/>
    </row>
  </sheetData>
  <mergeCells count="38">
    <mergeCell ref="K78:O78"/>
    <mergeCell ref="G81:H81"/>
    <mergeCell ref="I81:J81"/>
    <mergeCell ref="K83:O83"/>
    <mergeCell ref="E84:J84"/>
    <mergeCell ref="I80:J80"/>
    <mergeCell ref="B82:D82"/>
    <mergeCell ref="K80:O80"/>
    <mergeCell ref="E83:F83"/>
    <mergeCell ref="K79:O79"/>
    <mergeCell ref="E82:F82"/>
    <mergeCell ref="E79:F79"/>
    <mergeCell ref="G82:H82"/>
    <mergeCell ref="A2:O2"/>
    <mergeCell ref="I85:J85"/>
    <mergeCell ref="B84:D84"/>
    <mergeCell ref="K85:O85"/>
    <mergeCell ref="K81:O81"/>
    <mergeCell ref="A5:O5"/>
    <mergeCell ref="K84:O84"/>
    <mergeCell ref="B83:D83"/>
    <mergeCell ref="G83:H83"/>
    <mergeCell ref="B80:D80"/>
    <mergeCell ref="B79:D79"/>
    <mergeCell ref="B85:D85"/>
    <mergeCell ref="E80:F80"/>
    <mergeCell ref="G80:H80"/>
    <mergeCell ref="I83:J83"/>
    <mergeCell ref="G79:H79"/>
    <mergeCell ref="B81:D81"/>
    <mergeCell ref="A77:O77"/>
    <mergeCell ref="I79:J79"/>
    <mergeCell ref="I82:J82"/>
    <mergeCell ref="E85:F85"/>
    <mergeCell ref="K82:O82"/>
    <mergeCell ref="G85:H85"/>
    <mergeCell ref="E81:F81"/>
    <mergeCell ref="A1:O1"/>
  </mergeCells>
  <conditionalFormatting sqref="E7:E75">
    <cfRule type="expression" rank="0" priority="2" equalAverage="0" aboveAverage="0" dxfId="0" text="" percent="0" bottom="0">
      <formula>IF(ISNUMBER(E7),IF(ISNUMBER($L7),IF($L7&gt;0,ABS(E7/$L7-1)&gt;0.25,0),0),0)</formula>
    </cfRule>
  </conditionalFormatting>
  <conditionalFormatting sqref="G7:G75">
    <cfRule type="expression" rank="0" priority="3" equalAverage="0" aboveAverage="0" dxfId="0" text="" percent="0" bottom="0">
      <formula>IF(ISNUMBER(G7),IF(ISNUMBER($L7),IF($L7&gt;0,ABS(G7/$L7-1)&gt;0.25,0),0),0)</formula>
    </cfRule>
  </conditionalFormatting>
  <conditionalFormatting sqref="I7:I75">
    <cfRule type="expression" rank="0" priority="4" equalAverage="0" aboveAverage="0" dxfId="0" text="" percent="0" bottom="0">
      <formula>IF(ISNUMBER(I7),IF(ISNUMBER($L7),IF($L7&gt;0,ABS(I7/$L7-1)&gt;0.25,0),0),0)</formula>
    </cfRule>
  </conditionalFormatting>
  <printOptions horizontalCentered="0" verticalCentered="0" headings="0" gridLines="0" gridLinesSet="1"/>
  <pageMargins left="0.75" right="0.75" top="1" bottom="1" header="0.511811023622047" footer="0.511811023622047"/>
  <pageSetup orientation="landscape" paperSize="9" scale="100" fitToHeight="0" fitToWidth="1" pageOrder="downThenOver" blackAndWhite="0" draft="0" horizontalDpi="300" verticalDpi="300" copies="1"/>
</worksheet>
</file>

<file path=xl/worksheets/sheet4.xml><?xml version="1.0" encoding="utf-8"?>
<worksheet xmlns="http://schemas.openxmlformats.org/spreadsheetml/2006/main">
  <sheetPr filterMode="0">
    <tabColor rgb="FF7F7F7F"/>
    <outlinePr summaryBelow="1" summaryRight="1"/>
    <pageSetUpPr fitToPage="1"/>
  </sheetPr>
  <dimension ref="A1:B42"/>
  <sheetViews>
    <sheetView showFormulas="0" showGridLines="1" showRowColHeaders="1" showZeros="1" rightToLeft="1"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72" min="1" max="1"/>
    <col width="120" customWidth="1" style="72" min="2" max="2"/>
  </cols>
  <sheetData>
    <row r="1" ht="17.15" customHeight="1" s="73">
      <c r="A1" s="109" t="inlineStr">
        <is>
          <t>livstoon · הנחיות לקריאת כתב הכמויות ולמילויו</t>
        </is>
      </c>
    </row>
    <row r="3" ht="15" customHeight="1" s="73">
      <c r="A3" s="143" t="inlineStr">
        <is>
          <t>1. מספור הסעיפים</t>
        </is>
      </c>
    </row>
    <row r="4" ht="18" customHeight="1" s="73">
      <c r="A4" s="144" t="inlineStr">
        <is>
          <t>•</t>
        </is>
      </c>
      <c r="B4" s="145" t="inlineStr">
        <is>
          <t>מספר סעיף = פרק.תת-פרק.פריט, למשל 10.01.020 — פרק 10 (ריצוף וחיפוי), תת-פרק 01, פריט 020.</t>
        </is>
      </c>
    </row>
    <row r="5" ht="45.75" customHeight="1" s="73">
      <c r="A5" s="144" t="inlineStr">
        <is>
          <t>•</t>
        </is>
      </c>
      <c r="B5" s="145" t="inlineStr">
        <is>
          <t>מספרי הפרקים הם מספרי הפרקים של "המפרט הכללי לעבודות בנייה" ("הספר הכחול") של הוועדה הבין-משרדית לסטנדרטיזציה של מסמכי החוזה לבנייה ולמחשובם, בהוצאת משרד הביטחון. כך קבלנים, מפקחים ותוכנות ניהול מדברים באותה שפה.</t>
        </is>
      </c>
    </row>
    <row r="6" ht="31.5" customHeight="1" s="73">
      <c r="A6" s="144" t="inlineStr">
        <is>
          <t>•</t>
        </is>
      </c>
      <c r="B6" s="145" t="inlineStr">
        <is>
          <t>הפריטים ממוספרים בקפיצות של 10 (010, 020, 030...) כדי להשאיר מקום לסעיפים שיתווספו בשינויים, בלי למספר מחדש.</t>
        </is>
      </c>
    </row>
    <row r="7" ht="31.5" customHeight="1" s="73">
      <c r="A7" s="144" t="inlineStr">
        <is>
          <t>•</t>
        </is>
      </c>
      <c r="B7" s="145" t="inlineStr">
        <is>
          <t>פרק 99 "סכומים זמניים ומחירי יסוד" הוא סימון פנימי של livstoon ואינו פרק של המפרט הכללי. בחרנו ב-99 ולא במספר בטווח המפרט כדי שלא יתנגש עם פרק קיים.</t>
        </is>
      </c>
    </row>
    <row r="8" ht="45.75" customHeight="1" s="73">
      <c r="A8" s="144" t="inlineStr">
        <is>
          <t>•</t>
        </is>
      </c>
      <c r="B8" s="145" t="inlineStr">
        <is>
          <t>פרקים שמופיעים בדוגמה: 00 מוקדמות · 02 בטון יצוק באתר · 04 בנייה · 05 איטום · 06 נגרות אומן ומסגרות פלדה · 07 תברואה · 08 חשמל · 09 טיח · 10 ריצוף וחיפוי · 11 צביעה · 12 אלומיניום · 15 מיזוג אוויר · 22 רכיבים מתועשים (גבס) · 24 הריסות ופירוקים · 99 סכומים זמניים (פנימי).</t>
        </is>
      </c>
    </row>
    <row r="10" ht="15" customHeight="1" s="73">
      <c r="A10" s="143" t="inlineStr">
        <is>
          <t>2. כללי מדידה של livstoon</t>
        </is>
      </c>
    </row>
    <row r="11" ht="31.5" customHeight="1" s="73">
      <c r="A11" s="144" t="inlineStr">
        <is>
          <t>•</t>
        </is>
      </c>
      <c r="B11" s="145" t="inlineStr">
        <is>
          <t>כל הכמויות נמדדות נטו — לפי המידות בפועל של העבודה הגמורה. פחת, חיתוכים, חפיפות ושאריות כלולים במחיר היחידה ולא מתווספים לכמות.</t>
        </is>
      </c>
    </row>
    <row r="12" ht="31.5" customHeight="1" s="73">
      <c r="A12" s="144" t="inlineStr">
        <is>
          <t>•</t>
        </is>
      </c>
      <c r="B12" s="145" t="inlineStr">
        <is>
          <t>ריצוף: שטח רצפה נטו בין קירות מטויחים/מחופים. המצע (חול מיוצב/טיט), הדבק, הרובה, הפילוס ותכנון החלוקה כלולים במחיר. פנלים נמדדים בנפרד במ״א, בניכוי פתחי דלתות וקווי ארונות.</t>
        </is>
      </c>
    </row>
    <row r="13" ht="31.5" customHeight="1" s="73">
      <c r="A13" s="144" t="inlineStr">
        <is>
          <t>•</t>
        </is>
      </c>
      <c r="B13" s="145" t="inlineStr">
        <is>
          <t>טיח, חיפוי וצבע על קירות: היקף × גובה, בניכוי פתחים ששטחם מעל 0.5 מ״ר. פתחים עד 0.5 מ״ר לא מנוכים, ובתמורה החשפים (גליפים) שלהם לא נמדדים בנפרד. חשפים של פתחים גדולים ברוחב עד 30 ס״מ כלולים במחיר.</t>
        </is>
      </c>
    </row>
    <row r="14" ht="31.5" customHeight="1" s="73">
      <c r="A14" s="144" t="inlineStr">
        <is>
          <t>•</t>
        </is>
      </c>
      <c r="B14" s="145" t="inlineStr">
        <is>
          <t>איטום רצפות: שטח הרצפה בתוספת העלייה על הקירות (רולקה + 30 ס״מ), מפורש בכמות. איטום קירות במקלחון נמדד בנפרד.</t>
        </is>
      </c>
    </row>
    <row r="15" ht="18" customHeight="1" s="73">
      <c r="A15" s="144" t="inlineStr">
        <is>
          <t>•</t>
        </is>
      </c>
      <c r="B15" s="145" t="inlineStr">
        <is>
          <t>תקרות גבס: לפי שטח ההיטל האופקי. סינרים והנמכות היקפיות — במ״א. פתחי שירות — ביח׳.</t>
        </is>
      </c>
    </row>
    <row r="16" ht="31.5" customHeight="1" s="73">
      <c r="A16" s="144" t="inlineStr">
        <is>
          <t>•</t>
        </is>
      </c>
      <c r="B16" s="145" t="inlineStr">
        <is>
          <t>נק׳ (נקודה) בחשמל: הכול מהלוח ועד לאביזר הסופי — צנרת, מוליכים, קופסאות, חציבה וסתימה, האביזר עצמו (מהסדרה שצוינה) והחיבור. בתברואה: מהמחלק/קולטן ועד לברז/חיבור הקבועה, כולל חציבה ואביזרים.</t>
        </is>
      </c>
    </row>
    <row r="17" ht="31.5" customHeight="1" s="73">
      <c r="A17" s="144" t="inlineStr">
        <is>
          <t>•</t>
        </is>
      </c>
      <c r="B17" s="145" t="inlineStr">
        <is>
          <t>קומפ׳ (קומפלט): עבודה שלמה ומושלמת, כולל כל החומרים, האביזרים, העבודה, הבדיקות והתיאומים הנדרשים לתוצאה עובדת כמתואר — בלי תוספות.</t>
        </is>
      </c>
    </row>
    <row r="18" ht="31.5" customHeight="1" s="73">
      <c r="A18" s="144" t="inlineStr">
        <is>
          <t>•</t>
        </is>
      </c>
      <c r="B18" s="145" t="inlineStr">
        <is>
          <t>אלומיניום ודלתות: ביח׳ עם מידות מפורשות. המחיר כולל זיגוג, פרזול, תריס אם צוין, רשת, פרופיל עיוור, איטום והתקנה. הלבשות נמדדות בנפרד במ״א לפי היקף הפתחים.</t>
        </is>
      </c>
    </row>
    <row r="19" ht="31.5" customHeight="1" s="73">
      <c r="A19" s="144" t="inlineStr">
        <is>
          <t>•</t>
        </is>
      </c>
      <c r="B19" s="145" t="inlineStr">
        <is>
          <t>הריסות ופירוקים: כוללים הורדה לקומת הקרקע (מעלית מוגנת או שרוול) והעמסה למכולה. המכולות נמדדות ביח׳ של 8 מ״ק לפי ספירה בפועל.</t>
        </is>
      </c>
    </row>
    <row r="20" ht="45.75" customHeight="1" s="73">
      <c r="A20" s="144" t="inlineStr">
        <is>
          <t>•</t>
        </is>
      </c>
      <c r="B20" s="145" t="inlineStr">
        <is>
          <t>מחיר יסוד: מחיר אספקה של פריט שהמזמין בוחר (אריח, קבועה, מטבח). מחיר היחידה של הסעיף כולל את ההתקנה וכל השאר. ההפרש בין מחיר הרכישה בפועל למחיר היסוד מתווסף או מקוזז לפי חשבונית, ללא רווח קבלן על ההפרש אלא אם סוכם אחרת.</t>
        </is>
      </c>
    </row>
    <row r="21" ht="18" customHeight="1" s="73">
      <c r="A21" s="144" t="inlineStr">
        <is>
          <t>•</t>
        </is>
      </c>
      <c r="B21" s="145" t="inlineStr">
        <is>
          <t>סכום זמני: סכום שמור לעבודות בלתי צפויות. מבוצע רק לפי הוראה בכתב של המפקח. היתרה מקוזזת בחשבון הסופי.</t>
        </is>
      </c>
    </row>
    <row r="22" ht="18" customHeight="1" s="73">
      <c r="A22" s="144" t="inlineStr">
        <is>
          <t>•</t>
        </is>
      </c>
      <c r="B22" s="145" t="inlineStr">
        <is>
          <t>ש״ע (שעת עבודה) בעבודות רג׳י: נמדדת לפי יומני עבודה חתומים על ידי המפקח בלבד.</t>
        </is>
      </c>
    </row>
    <row r="24" ht="15" customHeight="1" s="73">
      <c r="A24" s="143" t="inlineStr">
        <is>
          <t>3. מה כלול במחיר היחידה של הקבלן</t>
        </is>
      </c>
    </row>
    <row r="25" ht="31.5" customHeight="1" s="73">
      <c r="A25" s="144" t="inlineStr">
        <is>
          <t>•</t>
        </is>
      </c>
      <c r="B25" s="145" t="inlineStr">
        <is>
          <t>חומרים, עבודה, ציוד, פיגומים ואמצעי הרמה, הובלה לקומה 3, פחת, אריזות, הגנות על עבודות גמורות, ניקיון שוטף, בדיקות (לחץ, הצפה, בודק חשמל), אחריות, ביטוחים, ניהול, רווח ותקורה.</t>
        </is>
      </c>
    </row>
    <row r="26" ht="18" customHeight="1" s="73">
      <c r="A26" s="144" t="inlineStr">
        <is>
          <t>•</t>
        </is>
      </c>
      <c r="B26" s="145" t="inlineStr">
        <is>
          <t>אין סעיף "שונות" — כל מה שלא נכתב בסעיף אבל נדרש לביצוע מושלם של אותו סעיף, כלול בו.</t>
        </is>
      </c>
    </row>
    <row r="27" ht="18" customHeight="1" s="73">
      <c r="A27" s="144" t="inlineStr">
        <is>
          <t>•</t>
        </is>
      </c>
      <c r="B27" s="145" t="inlineStr">
        <is>
          <t>המחירים ללא מע״מ. מע״מ מחושב בשורת הריכוז לפי השיעור בתא הכחול (18% נכון לתאריך המסמך).</t>
        </is>
      </c>
    </row>
    <row r="28" ht="31.5" customHeight="1" s="73">
      <c r="A28" s="144" t="inlineStr">
        <is>
          <t>•</t>
        </is>
      </c>
      <c r="B28" s="145" t="inlineStr">
        <is>
          <t>הכמויות הן אומדן מדויק ככל האפשר לפי תכניות ומדידה; התשלום לפי מדידה בפועל של העבודה שבוצעה, במחירי היחידה שבהצעה.</t>
        </is>
      </c>
    </row>
    <row r="30" ht="15" customHeight="1" s="73">
      <c r="A30" s="143" t="inlineStr">
        <is>
          <t>4. איך משתמשים בקובץ</t>
        </is>
      </c>
    </row>
    <row r="31" ht="31.5" customHeight="1" s="73">
      <c r="A31" s="144" t="inlineStr">
        <is>
          <t>•</t>
        </is>
      </c>
      <c r="B31" s="145" t="inlineStr">
        <is>
          <t>גיליון "כתב כמויות": הקבלן ממלא מחיר יחידה בתאים הצהובים בלבד. סה״כ לסעיף, סה״כ לפרק, הריכוז, המע״מ והסה״כ הכולל מחושבים אוטומטית.</t>
        </is>
      </c>
    </row>
    <row r="32" ht="31.5" customHeight="1" s="73">
      <c r="A32" s="144" t="inlineStr">
        <is>
          <t>•</t>
        </is>
      </c>
      <c r="B32" s="145" t="inlineStr">
        <is>
          <t>גיליון "דפי מדידה": כל כמות שמסומנת ב-★ בכתב הכמויות נמשכת משם בנוסחה. שינוי מידה בטבלת החללים או הפתחים מעדכן את כל הכמויות התלויות בה. תאים בכחול = נתוני קלט.</t>
        </is>
      </c>
    </row>
    <row r="33" ht="45.75" customHeight="1" s="73">
      <c r="A33" s="144" t="inlineStr">
        <is>
          <t>•</t>
        </is>
      </c>
      <c r="B33" s="145" t="inlineStr">
        <is>
          <t>גיליון "השוואת הצעות": מזינים שמות קבלנים ומחירי יחידה של עד 3 הצעות. הסעיפים נמשכים מכתב הכמויות אוטומטית. סימון כתום = חריגה של יותר מ-25% מהחציון; בלוק הסיכום מציג סה״כ, סעיפים חסרים, סעיפים חריגים, סטייה מההצעה הנמוכה ודירוג.</t>
        </is>
      </c>
    </row>
    <row r="34" ht="18" customHeight="1" s="73">
      <c r="A34" s="144" t="inlineStr">
        <is>
          <t>•</t>
        </is>
      </c>
      <c r="B34" s="145" t="inlineStr">
        <is>
          <t>כל הנוסחאות חיות. אל תדרסו תאים מחושבים בערכים קבועים.</t>
        </is>
      </c>
    </row>
    <row r="36" ht="15" customHeight="1" s="73">
      <c r="A36" s="143" t="inlineStr">
        <is>
          <t>5. מקורות ואימות מספרי הפרקים</t>
        </is>
      </c>
    </row>
    <row r="37" ht="45.75" customHeight="1" s="73">
      <c r="A37" s="144" t="inlineStr">
        <is>
          <t>•</t>
        </is>
      </c>
      <c r="B37" s="145" t="inlineStr">
        <is>
          <t>מקור הפרקים: "המפרט הכללי לעבודות בנייה" ("הספר הכחול"), הוועדה הבין-משרדית לסטנדרטיזציה של מסמכי החוזה לבנייה ולמחשובם (משרד הביטחון, משרד הבינוי והשיכון, משרד התחבורה). המהדורות העדכניות מתפרסמות באתר gov.il של משרד הביטחון — יש לבדוק מול המהדורה העדכנית לפני שימוש במכרז ממשלתי.</t>
        </is>
      </c>
    </row>
    <row r="38" ht="45.75" customHeight="1" s="73">
      <c r="A38" s="144" t="inlineStr">
        <is>
          <t>•</t>
        </is>
      </c>
      <c r="B38" s="145" t="inlineStr">
        <is>
          <t>אימות (8.10.2026): רשימת הפרקים 00, 01, 02, 03, 04, 05, 06, 07, 08, 09, 10, 11, 12, 13, 14, 19, 20, 34, 40, 41, 43, 50, 51, 55, 57 אומתה מול רשימת המפרטים הכלליים במסמכי מכרז של אוניברסיטת תל אביב (tenders.tau.ac.il/sites/tenders.tau.ac.il/files/מפרט.pdf).</t>
        </is>
      </c>
    </row>
    <row r="39" ht="45.75" customHeight="1" s="73">
      <c r="A39" s="144" t="inlineStr">
        <is>
          <t>•</t>
        </is>
      </c>
      <c r="B39" s="145" t="inlineStr">
        <is>
          <t>פרקים 22 ו-24 אומתו מול מסמכי מכרז של המועצה המקומית קדומים (kedumim.org.il/uploads/n/1674028430.3011.pdf): "22 אלמנטים מתועשים" (מהדורת 1995; השם במהדורות החדשות: "רכיבים מתועשים בבניין") ו-"24 הריסות ופירוקים".</t>
        </is>
      </c>
    </row>
    <row r="40" ht="31.5" customHeight="1" s="73">
      <c r="A40" s="144" t="inlineStr">
        <is>
          <t>•</t>
        </is>
      </c>
      <c r="B40" s="145" t="inlineStr">
        <is>
          <t>פרק 15 "מתקני מיזוג אוויר" אומת מול מפרט טכני מיוחד למיזוג אוויר של מכבי שירותי בריאות (maccabi4u.co.il), המפנה ל"פרק 15 של המפרט הכללי לעבודות בניין של הוועדה הבין-משרדית".</t>
        </is>
      </c>
    </row>
    <row r="41" ht="31.5" customHeight="1" s="73">
      <c r="A41" s="144" t="inlineStr">
        <is>
          <t>•</t>
        </is>
      </c>
      <c r="B41" s="145" t="inlineStr">
        <is>
          <t>לא אומת: קיומו של פרק 60 במפרט הכללי לצורך סכומים זמניים — לכן בחרנו בסימון פנימי 99. כללי המדידה בגיליון זה הם כללי livstoon; במכרז ממשלתי גוברים אופני המדידה שבמפרט הכללי.</t>
        </is>
      </c>
    </row>
    <row r="42" ht="31.5" customHeight="1" s="73">
      <c r="A42" s="144" t="inlineStr">
        <is>
          <t>•</t>
        </is>
      </c>
      <c r="B42" s="145" t="inlineStr">
        <is>
          <t>תקנים שמוזכרים בתיאורים (ת״י 5, 118, 314, 1099, 1205, 1490, 1519, 2279, 61439) מובאים כדוגמה לרמת הפירוט הנדרשת; יש לוודא את מספרי התקנים והמהדורות התקפות מול מכון התקנים לפני הוצאת מסמך ללקוח.</t>
        </is>
      </c>
    </row>
  </sheetData>
  <mergeCells count="5">
    <mergeCell ref="A24:B24"/>
    <mergeCell ref="A30:B30"/>
    <mergeCell ref="A10:B10"/>
    <mergeCell ref="A36:B36"/>
    <mergeCell ref="A3:B3"/>
  </mergeCell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livstoon ליבסטון</dc:creator>
  <dc:title xmlns:dc="http://purl.org/dc/elements/1.1/">כתב כמויות לדוגמה · livstoon ליבסטון</dc:title>
  <dc:subject xmlns:dc="http://purl.org/dc/elements/1.1/">דוגמה להמחשה: דירת 4 חדרים, כ־100 מ״ר</dc:subject>
  <dc:language xmlns:dc="http://purl.org/dc/elements/1.1/">en-US</dc:language>
  <dcterms:created xmlns:dcterms="http://purl.org/dc/terms/" xmlns:xsi="http://www.w3.org/2001/XMLSchema-instance" xsi:type="dcterms:W3CDTF">2026-10-08T05:29:28Z</dcterms:created>
  <dcterms:modified xmlns:dcterms="http://purl.org/dc/terms/" xmlns:xsi="http://www.w3.org/2001/XMLSchema-instance" xsi:type="dcterms:W3CDTF">2026-10-09T21:10:03Z</dcterms:modified>
  <cp:lastModifiedBy>livstoon ליבסטון</cp:lastModifiedBy>
  <cp:revision>0</cp:revision>
</cp:coreProperties>
</file>